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silla\dokumentumok\Költségvetés_2022\II_forduló\"/>
    </mc:Choice>
  </mc:AlternateContent>
  <xr:revisionPtr revIDLastSave="0" documentId="13_ncr:1_{137E8D7D-0D0B-4A99-990F-F09927244ECA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Előlap" sheetId="3" r:id="rId1"/>
    <sheet name="Bevételek" sheetId="1" r:id="rId2"/>
    <sheet name="Kiadások" sheetId="2" r:id="rId3"/>
  </sheets>
  <definedNames>
    <definedName name="_xlnm.Print_Area" localSheetId="1">Bevételek!$A$1:$K$43</definedName>
    <definedName name="_xlnm.Print_Area" localSheetId="0">Előlap!$A$1:$I$41</definedName>
    <definedName name="_xlnm.Print_Area" localSheetId="2">Kiadások!$A$1:$K$222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1" i="2" l="1"/>
  <c r="J31" i="1"/>
  <c r="K214" i="2"/>
  <c r="I210" i="2"/>
  <c r="I209" i="2"/>
  <c r="I205" i="2"/>
  <c r="I201" i="2"/>
  <c r="I196" i="2"/>
  <c r="K175" i="2"/>
  <c r="K161" i="2"/>
  <c r="K160" i="2"/>
  <c r="I200" i="2" s="1"/>
  <c r="K137" i="2"/>
  <c r="I208" i="2" s="1"/>
  <c r="K136" i="2"/>
  <c r="I199" i="2" s="1"/>
  <c r="K124" i="2"/>
  <c r="I207" i="2" s="1"/>
  <c r="K113" i="2"/>
  <c r="I206" i="2" s="1"/>
  <c r="K99" i="2"/>
  <c r="K98" i="2"/>
  <c r="K86" i="2"/>
  <c r="I204" i="2" s="1"/>
  <c r="K85" i="2"/>
  <c r="I195" i="2" s="1"/>
  <c r="K61" i="2"/>
  <c r="K46" i="2"/>
  <c r="K32" i="2"/>
  <c r="K31" i="2"/>
  <c r="K22" i="2"/>
  <c r="K21" i="2"/>
  <c r="J84" i="2"/>
  <c r="I78" i="2"/>
  <c r="J159" i="2"/>
  <c r="J135" i="2"/>
  <c r="J97" i="2"/>
  <c r="J67" i="2"/>
  <c r="J60" i="2"/>
  <c r="J30" i="2"/>
  <c r="J20" i="2"/>
  <c r="J213" i="2"/>
  <c r="J27" i="2"/>
  <c r="I18" i="2"/>
  <c r="I82" i="2" s="1"/>
  <c r="K74" i="2" s="1"/>
  <c r="I16" i="1"/>
  <c r="I157" i="2"/>
  <c r="K150" i="2" s="1"/>
  <c r="I211" i="2" s="1"/>
  <c r="J39" i="1" l="1"/>
  <c r="K193" i="2"/>
  <c r="I25" i="1"/>
  <c r="K5" i="2"/>
  <c r="I182" i="2"/>
  <c r="I79" i="2"/>
  <c r="J222" i="2" l="1"/>
  <c r="J173" i="2"/>
  <c r="K174" i="2"/>
  <c r="I54" i="2"/>
  <c r="J44" i="2" l="1"/>
  <c r="K45" i="2"/>
  <c r="I10" i="1"/>
  <c r="I22" i="1" l="1"/>
  <c r="J18" i="1" s="1"/>
  <c r="J3" i="1"/>
  <c r="I153" i="2"/>
  <c r="I8" i="2"/>
  <c r="K4" i="2" s="1"/>
  <c r="J38" i="1" l="1"/>
  <c r="J148" i="2"/>
  <c r="K149" i="2"/>
  <c r="I202" i="2" s="1"/>
  <c r="I76" i="2"/>
  <c r="J3" i="2"/>
  <c r="J27" i="1"/>
  <c r="J36" i="1" s="1"/>
  <c r="J72" i="2" l="1"/>
  <c r="K73" i="2"/>
  <c r="I127" i="2"/>
  <c r="I116" i="2"/>
  <c r="K112" i="2" s="1"/>
  <c r="I197" i="2" s="1"/>
  <c r="J111" i="2" l="1"/>
  <c r="I129" i="2"/>
  <c r="J122" i="2" s="1"/>
  <c r="K123" i="2" l="1"/>
  <c r="I198" i="2" l="1"/>
  <c r="J191" i="2" l="1"/>
  <c r="J219" i="2" s="1"/>
  <c r="K192" i="2"/>
</calcChain>
</file>

<file path=xl/sharedStrings.xml><?xml version="1.0" encoding="utf-8"?>
<sst xmlns="http://schemas.openxmlformats.org/spreadsheetml/2006/main" count="254" uniqueCount="161">
  <si>
    <t>K1101</t>
  </si>
  <si>
    <t>Alapilletmények</t>
  </si>
  <si>
    <t>Egyéb munkavégzéshez kapcsolódó juttatás</t>
  </si>
  <si>
    <t>K1107</t>
  </si>
  <si>
    <t>K21</t>
  </si>
  <si>
    <t>K312</t>
  </si>
  <si>
    <t>K311</t>
  </si>
  <si>
    <t>K322</t>
  </si>
  <si>
    <t>K321</t>
  </si>
  <si>
    <t>K332</t>
  </si>
  <si>
    <t>Vásárolt élelmezés</t>
  </si>
  <si>
    <t>K351</t>
  </si>
  <si>
    <t>Vásárolt termékek és szolgáltatások általános forgalmi adója</t>
  </si>
  <si>
    <t>Internet</t>
  </si>
  <si>
    <t>Üzemeltetési anyagok beszerzése</t>
  </si>
  <si>
    <t>K1109</t>
  </si>
  <si>
    <t>Közlekedési költségtérítés</t>
  </si>
  <si>
    <t>Szakmai anyagok beszerzése</t>
  </si>
  <si>
    <t>Egyéb szolgáltatások</t>
  </si>
  <si>
    <t>K331</t>
  </si>
  <si>
    <t>Közüzemi díjak</t>
  </si>
  <si>
    <t>Banki költségek</t>
  </si>
  <si>
    <t>B405</t>
  </si>
  <si>
    <t>Ellátási díjak</t>
  </si>
  <si>
    <t>B406</t>
  </si>
  <si>
    <t>Kiszámlázott általános forgalmi adó</t>
  </si>
  <si>
    <t>B816</t>
  </si>
  <si>
    <t>Központi, irányító szervi támogatás</t>
  </si>
  <si>
    <t>Intézményfinanszírozás</t>
  </si>
  <si>
    <t>Kiadások összesen:</t>
  </si>
  <si>
    <t>Bevételek összesen:</t>
  </si>
  <si>
    <t>Bevételek</t>
  </si>
  <si>
    <t>Kiadások</t>
  </si>
  <si>
    <t>1 fő nevelő munkát segítő 11 havi bére</t>
  </si>
  <si>
    <t>5 fő nevelő munkát segítő 11 havi bére</t>
  </si>
  <si>
    <t>K1113</t>
  </si>
  <si>
    <t xml:space="preserve">1 fő nevelő munkát segítő </t>
  </si>
  <si>
    <t>1 fő SNI-s gyermekkel való foglalkozás</t>
  </si>
  <si>
    <t>Szakkönyv beszerzés</t>
  </si>
  <si>
    <t>Folyóirat</t>
  </si>
  <si>
    <t>Játékok beszerzése</t>
  </si>
  <si>
    <t>Foglalkozás kiegészítő anyagok</t>
  </si>
  <si>
    <t>Udvari játékok</t>
  </si>
  <si>
    <t>Nyomtatványok</t>
  </si>
  <si>
    <t>Írószer, irodaszer</t>
  </si>
  <si>
    <t>Dekorációs papír</t>
  </si>
  <si>
    <t>Telefon havi előfizetési díja</t>
  </si>
  <si>
    <t>Telefonbeszélgetések díja tapasztalat szerint</t>
  </si>
  <si>
    <t>5.000 Ft * 12hó</t>
  </si>
  <si>
    <t>K334</t>
  </si>
  <si>
    <t>Karbantartási, javítási szolgáltatás</t>
  </si>
  <si>
    <t>Poroltó készülékek karbantartása</t>
  </si>
  <si>
    <t>Levelezés, csomagfeladás</t>
  </si>
  <si>
    <t>Továbbképzés, tanfolyamok díja</t>
  </si>
  <si>
    <t>Foglalkozásegészségügyi költség</t>
  </si>
  <si>
    <t>Karbantartás</t>
  </si>
  <si>
    <t>Egyéb szolgáltatás</t>
  </si>
  <si>
    <t>Épület kisebb karbantartása</t>
  </si>
  <si>
    <t>Továbbképzések, beszerzésekre belföldi kiküldetés</t>
  </si>
  <si>
    <t>Szőnyeg, textíliák pótlása</t>
  </si>
  <si>
    <t>K1102 Jutalom</t>
  </si>
  <si>
    <t>14 fő jutalmazása</t>
  </si>
  <si>
    <t>1 fő munkába járása Dunaújvárosból gépkocsival</t>
  </si>
  <si>
    <t>Szerzői jogdíj</t>
  </si>
  <si>
    <t>K64</t>
  </si>
  <si>
    <t>Tárgyi eszköz beszerzés</t>
  </si>
  <si>
    <t>Rovar és rágcsálóirtás</t>
  </si>
  <si>
    <t>096015 Óvodai intézményi étkezés</t>
  </si>
  <si>
    <t>091110 Óvodai nevelés</t>
  </si>
  <si>
    <t>Tisztítószerek, egészségügyi anyag</t>
  </si>
  <si>
    <t>Udvar karbantartás (síkosságmentesítés)</t>
  </si>
  <si>
    <t>Óvodai gyermekbútorok karbantartása</t>
  </si>
  <si>
    <t>Egyéb kommunikációs szolgáltatások</t>
  </si>
  <si>
    <t>Étkezési díjbevétel áfa</t>
  </si>
  <si>
    <t>K123</t>
  </si>
  <si>
    <t>Reprezentációs kiadások</t>
  </si>
  <si>
    <t>2021. évi eredeti előirányzat: 170.000 Ft</t>
  </si>
  <si>
    <t>Munkaadókat terhelő járulékok és szociális hozzájárulási adó</t>
  </si>
  <si>
    <t>Egyéb külső személyi juttatások</t>
  </si>
  <si>
    <t>Informatikai szolgáltatások igénybevétele</t>
  </si>
  <si>
    <t>7.000 Ft * 12 hó</t>
  </si>
  <si>
    <t>6.000 Ft * 12 hó</t>
  </si>
  <si>
    <t>Másolópapír, nyomtatóanyag</t>
  </si>
  <si>
    <t xml:space="preserve">Áramdíj </t>
  </si>
  <si>
    <t xml:space="preserve">Gázdíj </t>
  </si>
  <si>
    <t>Víziközmű díj</t>
  </si>
  <si>
    <t>K337</t>
  </si>
  <si>
    <t>Szakmai anyag</t>
  </si>
  <si>
    <t>Üzemeltetési anyag</t>
  </si>
  <si>
    <t>Informatikai szolgáltatások</t>
  </si>
  <si>
    <t>Kommunikációs szolgáltatások</t>
  </si>
  <si>
    <t>Béren kívüli juttatás</t>
  </si>
  <si>
    <t>Reprezentáció  adó</t>
  </si>
  <si>
    <t>B813</t>
  </si>
  <si>
    <t>Előző évi maradvány igénybe vétele</t>
  </si>
  <si>
    <t>120.000 Ft/fő</t>
  </si>
  <si>
    <t>BTM fejlesztés heti 4 óra 7 hónapon át</t>
  </si>
  <si>
    <t>25 fő normatív kedvezményben nem részesül</t>
  </si>
  <si>
    <t>75 fő 100%-os normatív kedvezményben részesül</t>
  </si>
  <si>
    <t>Étkezési díjbevétel 70%-os kapacitáskihasználás esetén</t>
  </si>
  <si>
    <t>70 fő * 220 nap * 848 Ft</t>
  </si>
  <si>
    <t>Logopédia fejlesztése havi 30 óra x 11 hó x 4500 Ft/óra</t>
  </si>
  <si>
    <t>Vízlágyító berendezés</t>
  </si>
  <si>
    <t>heti 4 óra, havi 16 óra, 3.500 Ft / óra</t>
  </si>
  <si>
    <t>3.500 Ft * 16 * 10 hónap</t>
  </si>
  <si>
    <t>Nyugdíjas foglalkoztatás (1 fő 4 hóra + 1 fő 4 hóra)</t>
  </si>
  <si>
    <t>Füstjelzők meghibásodása, lámpacserék</t>
  </si>
  <si>
    <t>HACCP felülvizsgálat</t>
  </si>
  <si>
    <t>Udvari gyermekjátékok ellenőrzése, karbantartása</t>
  </si>
  <si>
    <t>K1106 Jubileumi jutalom</t>
  </si>
  <si>
    <t>1 fő 40 éves jubileumi jutalmazása</t>
  </si>
  <si>
    <t>8 fő óvodapedagógus 11 havi bére</t>
  </si>
  <si>
    <t>2021. évi eredeti előirányzat: 1.884.960 Ft</t>
  </si>
  <si>
    <t xml:space="preserve">18 fő * 220 nap * 504 Ft/nap </t>
  </si>
  <si>
    <t>2021. évi eredeti előirányzat: 508.939 Ft</t>
  </si>
  <si>
    <t>2021. évi eredeti előirányzat: 569.325 Ft</t>
  </si>
  <si>
    <t>2021. évi eredeti előirányzat:  87.745.098 Ft</t>
  </si>
  <si>
    <t>2021. évi eredeti előirányzat: 51.486.530 Ft</t>
  </si>
  <si>
    <t>2021. évi eredeti előirányzat: 1.844.571 Ft</t>
  </si>
  <si>
    <t>2021. évi eredeti előirányzat: 120.000 Ft</t>
  </si>
  <si>
    <t>2021. évi eredeti előirányzat: 1.560.000 Ft</t>
  </si>
  <si>
    <t>14 fő közalkalmazott</t>
  </si>
  <si>
    <t>14 fő * 120.000 Ft/fő</t>
  </si>
  <si>
    <t>2021. évi eredeti előirányzat: 150.000 Ft</t>
  </si>
  <si>
    <t>2021. évi eredeti előirányzat: 8.554.948 Ft</t>
  </si>
  <si>
    <t>2021. évi eredeti előirányzat: 700.000 Ft</t>
  </si>
  <si>
    <t>2021. évi eredeti előirányzat: 800.000 Ft</t>
  </si>
  <si>
    <t>2021. évi eredeti előirányzat: 84.000 Ft</t>
  </si>
  <si>
    <t>2021. évi eredeti előirányzat: 132.000 Ft</t>
  </si>
  <si>
    <t>2021. évi eredeti előirányzat: 2.300.000 Ft</t>
  </si>
  <si>
    <t>2021. évi eredeti előirányzat:  11.380.160 Ft</t>
  </si>
  <si>
    <t>2021. évi eredeti előirányzat: 300.000 Ft</t>
  </si>
  <si>
    <t>2021. évi eredeti előirányzat: 1.836.500 Ft</t>
  </si>
  <si>
    <t>1 fő nevelő munkát segítő 2021 decemberi bére</t>
  </si>
  <si>
    <t>8 fő óvodapedagógus 2021 decemberi bére</t>
  </si>
  <si>
    <t>5 fő nevelő munkát segítő 2021 decemberi bére</t>
  </si>
  <si>
    <t>1 fő betegszabadság 30%-os igénybevétel esetén</t>
  </si>
  <si>
    <t>14 fő betegszabadság 30%-os igénybevétel esetén</t>
  </si>
  <si>
    <t>8.000 Ft * 11 hó</t>
  </si>
  <si>
    <t xml:space="preserve">70%-os kapacitás kihasználtság esetén </t>
  </si>
  <si>
    <t>2021. évi eredeti előirányzat: 4.715.338 Ft</t>
  </si>
  <si>
    <t>2021. évi eredeti előirányzat:   700.000 Ft</t>
  </si>
  <si>
    <t>Műanyag fektetőágyak 25 darab</t>
  </si>
  <si>
    <t>1 fő intézményvezető 3 havi bére</t>
  </si>
  <si>
    <t xml:space="preserve">4 fő nevelő kisgyermekgondozó 3 havi bére </t>
  </si>
  <si>
    <t>5 fő jutalmazása</t>
  </si>
  <si>
    <t>104031 Bölcsődei nevelés</t>
  </si>
  <si>
    <t>5 fő közalkalmazott</t>
  </si>
  <si>
    <t>5 fő * 120.000 Ft/fő</t>
  </si>
  <si>
    <t>Szakmai anyagok</t>
  </si>
  <si>
    <t>Üzemeltetési anyagok</t>
  </si>
  <si>
    <t>Telefon haví díja</t>
  </si>
  <si>
    <t>18 fő * 87 nap * 910 Ft</t>
  </si>
  <si>
    <t>20 fő 100%-os normatív kedvezményben részesül</t>
  </si>
  <si>
    <t>6 fő normatív kedvezményben nem részesül</t>
  </si>
  <si>
    <t xml:space="preserve">6 fő * 87 nap * 590 Ft/nap </t>
  </si>
  <si>
    <t>7.000 Ft*4 hó</t>
  </si>
  <si>
    <t>5 fő betegszabadsága 30%-os igénybevétel esetén</t>
  </si>
  <si>
    <t>5.000 Ft*4 hó</t>
  </si>
  <si>
    <t>Óvoda</t>
  </si>
  <si>
    <t>Bölcsőde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</si>
</sst>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u/>
      <sz val="2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3" fontId="2" fillId="0" borderId="0" xfId="0" applyNumberFormat="1" applyFont="1" applyFill="1"/>
    <xf numFmtId="0" fontId="1" fillId="0" borderId="3" xfId="0" applyFont="1" applyBorder="1"/>
    <xf numFmtId="0" fontId="2" fillId="0" borderId="3" xfId="0" applyFont="1" applyBorder="1"/>
    <xf numFmtId="0" fontId="2" fillId="0" borderId="0" xfId="0" applyFont="1" applyBorder="1"/>
    <xf numFmtId="0" fontId="4" fillId="0" borderId="0" xfId="0" applyFont="1" applyBorder="1"/>
    <xf numFmtId="3" fontId="2" fillId="0" borderId="0" xfId="0" applyNumberFormat="1" applyFont="1" applyFill="1" applyBorder="1"/>
    <xf numFmtId="0" fontId="2" fillId="0" borderId="7" xfId="0" applyFont="1" applyBorder="1"/>
    <xf numFmtId="0" fontId="2" fillId="0" borderId="10" xfId="0" applyFont="1" applyBorder="1"/>
    <xf numFmtId="0" fontId="3" fillId="0" borderId="7" xfId="0" applyFont="1" applyBorder="1"/>
    <xf numFmtId="3" fontId="2" fillId="0" borderId="10" xfId="0" applyNumberFormat="1" applyFont="1" applyFill="1" applyBorder="1"/>
    <xf numFmtId="3" fontId="2" fillId="0" borderId="3" xfId="0" applyNumberFormat="1" applyFont="1" applyFill="1" applyBorder="1"/>
    <xf numFmtId="3" fontId="1" fillId="0" borderId="3" xfId="0" applyNumberFormat="1" applyFont="1" applyFill="1" applyBorder="1"/>
    <xf numFmtId="3" fontId="2" fillId="0" borderId="7" xfId="0" applyNumberFormat="1" applyFont="1" applyFill="1" applyBorder="1"/>
    <xf numFmtId="49" fontId="1" fillId="0" borderId="3" xfId="0" applyNumberFormat="1" applyFont="1" applyBorder="1"/>
    <xf numFmtId="49" fontId="2" fillId="0" borderId="0" xfId="0" applyNumberFormat="1" applyFont="1" applyBorder="1"/>
    <xf numFmtId="49" fontId="2" fillId="0" borderId="8" xfId="0" applyNumberFormat="1" applyFont="1" applyBorder="1"/>
    <xf numFmtId="49" fontId="2" fillId="0" borderId="9" xfId="0" applyNumberFormat="1" applyFont="1" applyBorder="1"/>
    <xf numFmtId="49" fontId="2" fillId="0" borderId="0" xfId="0" applyNumberFormat="1" applyFont="1"/>
    <xf numFmtId="3" fontId="2" fillId="0" borderId="12" xfId="0" applyNumberFormat="1" applyFont="1" applyFill="1" applyBorder="1"/>
    <xf numFmtId="3" fontId="2" fillId="0" borderId="13" xfId="0" applyNumberFormat="1" applyFont="1" applyFill="1" applyBorder="1"/>
    <xf numFmtId="0" fontId="2" fillId="0" borderId="0" xfId="0" applyFont="1" applyBorder="1" applyAlignment="1">
      <alignment horizontal="left" wrapText="1"/>
    </xf>
    <xf numFmtId="0" fontId="3" fillId="0" borderId="0" xfId="0" applyFont="1" applyBorder="1"/>
    <xf numFmtId="0" fontId="4" fillId="0" borderId="6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8" xfId="0" applyFont="1" applyBorder="1" applyAlignment="1">
      <alignment horizontal="left"/>
    </xf>
    <xf numFmtId="3" fontId="2" fillId="0" borderId="11" xfId="0" applyNumberFormat="1" applyFont="1" applyFill="1" applyBorder="1"/>
    <xf numFmtId="3" fontId="1" fillId="0" borderId="2" xfId="0" applyNumberFormat="1" applyFont="1" applyFill="1" applyBorder="1"/>
    <xf numFmtId="0" fontId="1" fillId="0" borderId="0" xfId="0" applyFont="1" applyBorder="1"/>
    <xf numFmtId="3" fontId="1" fillId="0" borderId="4" xfId="0" applyNumberFormat="1" applyFont="1" applyFill="1" applyBorder="1"/>
    <xf numFmtId="3" fontId="2" fillId="0" borderId="4" xfId="0" applyNumberFormat="1" applyFont="1" applyFill="1" applyBorder="1"/>
    <xf numFmtId="3" fontId="2" fillId="0" borderId="5" xfId="0" applyNumberFormat="1" applyFont="1" applyFill="1" applyBorder="1"/>
    <xf numFmtId="3" fontId="2" fillId="0" borderId="14" xfId="0" applyNumberFormat="1" applyFont="1" applyFill="1" applyBorder="1"/>
    <xf numFmtId="49" fontId="1" fillId="0" borderId="3" xfId="0" applyNumberFormat="1" applyFont="1" applyFill="1" applyBorder="1"/>
    <xf numFmtId="0" fontId="4" fillId="0" borderId="10" xfId="0" applyFont="1" applyBorder="1"/>
    <xf numFmtId="0" fontId="0" fillId="0" borderId="10" xfId="0" applyBorder="1"/>
    <xf numFmtId="0" fontId="0" fillId="0" borderId="4" xfId="0" applyBorder="1"/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0" fillId="0" borderId="17" xfId="0" applyBorder="1"/>
    <xf numFmtId="3" fontId="0" fillId="0" borderId="0" xfId="0" applyNumberFormat="1"/>
    <xf numFmtId="49" fontId="0" fillId="0" borderId="1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49" fontId="2" fillId="0" borderId="0" xfId="0" applyNumberFormat="1" applyFont="1" applyAlignment="1">
      <alignment vertical="center"/>
    </xf>
    <xf numFmtId="3" fontId="2" fillId="0" borderId="18" xfId="0" applyNumberFormat="1" applyFont="1" applyFill="1" applyBorder="1"/>
    <xf numFmtId="49" fontId="2" fillId="0" borderId="1" xfId="0" applyNumberFormat="1" applyFont="1" applyBorder="1" applyAlignment="1">
      <alignment vertical="center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1" fillId="0" borderId="19" xfId="0" applyFont="1" applyBorder="1"/>
    <xf numFmtId="0" fontId="2" fillId="0" borderId="19" xfId="0" applyFont="1" applyBorder="1"/>
    <xf numFmtId="3" fontId="2" fillId="0" borderId="11" xfId="0" applyNumberFormat="1" applyFont="1" applyBorder="1"/>
    <xf numFmtId="0" fontId="1" fillId="0" borderId="2" xfId="0" applyFont="1" applyBorder="1"/>
    <xf numFmtId="0" fontId="1" fillId="0" borderId="3" xfId="0" applyFont="1" applyBorder="1" applyAlignment="1">
      <alignment horizontal="left"/>
    </xf>
    <xf numFmtId="3" fontId="1" fillId="0" borderId="20" xfId="0" applyNumberFormat="1" applyFont="1" applyFill="1" applyBorder="1"/>
    <xf numFmtId="3" fontId="1" fillId="0" borderId="12" xfId="0" applyNumberFormat="1" applyFont="1" applyFill="1" applyBorder="1"/>
    <xf numFmtId="3" fontId="1" fillId="0" borderId="0" xfId="0" applyNumberFormat="1" applyFont="1" applyFill="1" applyBorder="1"/>
    <xf numFmtId="3" fontId="1" fillId="0" borderId="21" xfId="0" applyNumberFormat="1" applyFont="1" applyFill="1" applyBorder="1"/>
    <xf numFmtId="0" fontId="8" fillId="0" borderId="8" xfId="0" applyFont="1" applyBorder="1"/>
    <xf numFmtId="2" fontId="2" fillId="0" borderId="22" xfId="0" applyNumberFormat="1" applyFont="1" applyBorder="1" applyAlignment="1">
      <alignment vertical="center"/>
    </xf>
    <xf numFmtId="3" fontId="1" fillId="0" borderId="13" xfId="0" applyNumberFormat="1" applyFont="1" applyFill="1" applyBorder="1"/>
    <xf numFmtId="0" fontId="2" fillId="0" borderId="23" xfId="0" applyFont="1" applyBorder="1" applyAlignment="1">
      <alignment horizontal="left"/>
    </xf>
    <xf numFmtId="0" fontId="2" fillId="0" borderId="24" xfId="0" applyFont="1" applyBorder="1"/>
    <xf numFmtId="3" fontId="2" fillId="0" borderId="25" xfId="0" applyNumberFormat="1" applyFont="1" applyFill="1" applyBorder="1"/>
    <xf numFmtId="0" fontId="3" fillId="0" borderId="10" xfId="0" applyFont="1" applyBorder="1"/>
    <xf numFmtId="0" fontId="10" fillId="0" borderId="0" xfId="0" applyFont="1"/>
    <xf numFmtId="0" fontId="2" fillId="0" borderId="9" xfId="0" applyFont="1" applyFill="1" applyBorder="1"/>
    <xf numFmtId="0" fontId="1" fillId="0" borderId="3" xfId="0" applyFont="1" applyFill="1" applyBorder="1"/>
    <xf numFmtId="0" fontId="2" fillId="0" borderId="3" xfId="0" applyFont="1" applyFill="1" applyBorder="1"/>
    <xf numFmtId="0" fontId="2" fillId="0" borderId="0" xfId="0" applyFont="1" applyFill="1" applyBorder="1"/>
    <xf numFmtId="0" fontId="2" fillId="0" borderId="10" xfId="0" applyFont="1" applyFill="1" applyBorder="1"/>
    <xf numFmtId="49" fontId="2" fillId="0" borderId="8" xfId="0" applyNumberFormat="1" applyFont="1" applyFill="1" applyBorder="1"/>
    <xf numFmtId="0" fontId="4" fillId="0" borderId="0" xfId="0" applyFont="1" applyFill="1" applyBorder="1"/>
    <xf numFmtId="0" fontId="1" fillId="0" borderId="0" xfId="0" applyFont="1" applyFill="1" applyBorder="1"/>
    <xf numFmtId="0" fontId="8" fillId="0" borderId="6" xfId="0" applyFont="1" applyBorder="1"/>
    <xf numFmtId="0" fontId="9" fillId="0" borderId="0" xfId="0" applyFont="1" applyBorder="1"/>
    <xf numFmtId="0" fontId="9" fillId="0" borderId="8" xfId="0" applyFont="1" applyBorder="1"/>
    <xf numFmtId="49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2" fillId="0" borderId="7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  <xf numFmtId="49" fontId="8" fillId="0" borderId="6" xfId="0" applyNumberFormat="1" applyFont="1" applyBorder="1"/>
    <xf numFmtId="0" fontId="4" fillId="0" borderId="7" xfId="0" applyFont="1" applyBorder="1"/>
    <xf numFmtId="3" fontId="2" fillId="0" borderId="1" xfId="0" applyNumberFormat="1" applyFont="1" applyFill="1" applyBorder="1"/>
    <xf numFmtId="3" fontId="2" fillId="0" borderId="22" xfId="0" applyNumberFormat="1" applyFont="1" applyFill="1" applyBorder="1"/>
    <xf numFmtId="3" fontId="2" fillId="0" borderId="26" xfId="0" applyNumberFormat="1" applyFont="1" applyFill="1" applyBorder="1"/>
    <xf numFmtId="0" fontId="0" fillId="0" borderId="24" xfId="0" applyBorder="1"/>
    <xf numFmtId="0" fontId="0" fillId="0" borderId="25" xfId="0" applyBorder="1"/>
    <xf numFmtId="3" fontId="2" fillId="0" borderId="22" xfId="0" applyNumberFormat="1" applyFont="1" applyBorder="1"/>
    <xf numFmtId="3" fontId="2" fillId="0" borderId="27" xfId="0" applyNumberFormat="1" applyFont="1" applyFill="1" applyBorder="1"/>
    <xf numFmtId="3" fontId="0" fillId="0" borderId="0" xfId="0" applyNumberFormat="1" applyBorder="1"/>
    <xf numFmtId="3" fontId="10" fillId="0" borderId="0" xfId="0" applyNumberFormat="1" applyFont="1"/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3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76200</xdr:rowOff>
    </xdr:from>
    <xdr:to>
      <xdr:col>8</xdr:col>
      <xdr:colOff>460375</xdr:colOff>
      <xdr:row>32</xdr:row>
      <xdr:rowOff>9525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3505200"/>
          <a:ext cx="5286375" cy="2600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2800" b="1">
              <a:latin typeface="+mn-lt"/>
            </a:rPr>
            <a:t>Baracsi Négy</a:t>
          </a:r>
          <a:r>
            <a:rPr lang="hu-HU" sz="2800" b="1" baseline="0">
              <a:latin typeface="+mn-lt"/>
            </a:rPr>
            <a:t> Vándor Óvoda</a:t>
          </a:r>
        </a:p>
        <a:p>
          <a:pPr algn="ctr"/>
          <a:endParaRPr lang="hu-HU" sz="2800" b="1" baseline="0">
            <a:latin typeface="+mn-lt"/>
          </a:endParaRPr>
        </a:p>
        <a:p>
          <a:pPr algn="ctr"/>
          <a:r>
            <a:rPr lang="hu-HU" sz="2800" b="1" baseline="0">
              <a:latin typeface="+mn-lt"/>
            </a:rPr>
            <a:t>2022. évi elemi költségvetés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view="pageBreakPreview" topLeftCell="A10" zoomScale="60" zoomScaleNormal="100" workbookViewId="0">
      <selection activeCell="C38" sqref="C38"/>
    </sheetView>
  </sheetViews>
  <sheetFormatPr defaultRowHeight="15" x14ac:dyDescent="0.25"/>
  <sheetData>
    <row r="1" spans="1:10" ht="1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0" ht="1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 ht="1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</row>
    <row r="4" spans="1:10" ht="15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0" ht="15" customHeight="1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</row>
    <row r="6" spans="1:10" ht="15" customHeight="1" x14ac:dyDescent="0.25">
      <c r="A6" s="41"/>
      <c r="B6" s="41"/>
      <c r="C6" s="41"/>
      <c r="D6" s="41"/>
      <c r="E6" s="41"/>
      <c r="F6" s="41"/>
      <c r="G6" s="41"/>
      <c r="H6" s="41"/>
      <c r="I6" s="41"/>
      <c r="J6" s="41"/>
    </row>
    <row r="7" spans="1:10" ht="15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</row>
    <row r="8" spans="1:10" ht="15" customHeight="1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</row>
    <row r="9" spans="1:10" ht="15" customHeight="1" x14ac:dyDescent="0.25">
      <c r="A9" s="41"/>
      <c r="B9" s="41"/>
      <c r="C9" s="41"/>
      <c r="D9" s="41"/>
      <c r="E9" s="41"/>
      <c r="F9" s="41"/>
      <c r="G9" s="41"/>
      <c r="H9" s="41"/>
      <c r="I9" s="41"/>
      <c r="J9" s="41"/>
    </row>
    <row r="10" spans="1:10" ht="15" customHeight="1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1"/>
    </row>
    <row r="11" spans="1:10" ht="15" customHeight="1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</row>
    <row r="12" spans="1:10" ht="15" customHeight="1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1"/>
    </row>
    <row r="13" spans="1:10" ht="15" customHeight="1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1"/>
    </row>
    <row r="14" spans="1:10" ht="15" customHeight="1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1"/>
    </row>
    <row r="15" spans="1:10" ht="15" customHeight="1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1"/>
    </row>
    <row r="16" spans="1:10" ht="15" customHeight="1" x14ac:dyDescent="0.25">
      <c r="A16" s="41"/>
      <c r="B16" s="41"/>
      <c r="C16" s="41"/>
      <c r="D16" s="41"/>
      <c r="E16" s="41"/>
      <c r="F16" s="41"/>
      <c r="G16" s="41"/>
      <c r="H16" s="41"/>
      <c r="I16" s="41"/>
      <c r="J16" s="41"/>
    </row>
    <row r="17" spans="1:10" ht="15" customHeight="1" x14ac:dyDescent="0.25">
      <c r="A17" s="41"/>
      <c r="B17" s="41"/>
      <c r="C17" s="41"/>
      <c r="D17" s="41"/>
      <c r="E17" s="41"/>
      <c r="F17" s="41"/>
      <c r="G17" s="41"/>
      <c r="H17" s="41"/>
      <c r="I17" s="41"/>
      <c r="J17" s="41"/>
    </row>
    <row r="18" spans="1:10" ht="15" customHeight="1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41"/>
    </row>
    <row r="19" spans="1:10" ht="15" customHeight="1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1"/>
    </row>
    <row r="20" spans="1:10" ht="15" customHeight="1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1"/>
    </row>
    <row r="21" spans="1:10" ht="15" customHeigh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</row>
    <row r="22" spans="1:10" ht="15" customHeight="1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</row>
    <row r="23" spans="1:10" ht="15" customHeight="1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</row>
    <row r="24" spans="1:10" ht="15" customHeight="1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1"/>
    </row>
    <row r="25" spans="1:10" ht="15" customHeight="1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41"/>
    </row>
    <row r="26" spans="1:10" ht="15" customHeight="1" x14ac:dyDescent="0.25">
      <c r="A26" s="41"/>
      <c r="B26" s="41"/>
      <c r="C26" s="41"/>
      <c r="D26" s="41"/>
      <c r="E26" s="41"/>
      <c r="F26" s="41"/>
      <c r="G26" s="41"/>
      <c r="H26" s="41"/>
      <c r="I26" s="41"/>
      <c r="J26" s="41"/>
    </row>
    <row r="27" spans="1:10" ht="15" customHeight="1" x14ac:dyDescent="0.25">
      <c r="A27" s="41"/>
      <c r="B27" s="41"/>
      <c r="C27" s="41"/>
      <c r="D27" s="41"/>
      <c r="E27" s="41"/>
      <c r="F27" s="41"/>
      <c r="G27" s="41"/>
      <c r="H27" s="41"/>
      <c r="I27" s="41"/>
      <c r="J27" s="41"/>
    </row>
    <row r="28" spans="1:10" ht="15" customHeight="1" x14ac:dyDescent="0.25">
      <c r="A28" s="41"/>
      <c r="B28" s="41"/>
      <c r="C28" s="41"/>
      <c r="D28" s="41"/>
      <c r="E28" s="41"/>
      <c r="F28" s="41"/>
      <c r="G28" s="41"/>
      <c r="H28" s="41"/>
      <c r="I28" s="41"/>
      <c r="J28" s="41"/>
    </row>
    <row r="29" spans="1:10" ht="15" customHeigh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0" ht="15" customHeight="1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41"/>
    </row>
    <row r="31" spans="1:10" ht="15" customHeight="1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</row>
    <row r="32" spans="1:10" ht="15" customHeight="1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</row>
    <row r="33" spans="1:10" ht="15" customHeight="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</row>
    <row r="34" spans="1:10" ht="15" customHeight="1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</row>
    <row r="35" spans="1:10" ht="15" customHeight="1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</row>
    <row r="36" spans="1:10" ht="15" customHeight="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</row>
    <row r="37" spans="1:10" ht="15" customHeight="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</row>
    <row r="38" spans="1:10" ht="15" customHeight="1" x14ac:dyDescent="0.25">
      <c r="A38" s="41"/>
      <c r="B38" s="41"/>
      <c r="C38" s="41"/>
      <c r="D38" s="41"/>
      <c r="E38" s="41"/>
      <c r="F38" s="41"/>
      <c r="G38" s="41"/>
      <c r="H38" s="41"/>
      <c r="I38" s="41"/>
      <c r="J38" s="41"/>
    </row>
    <row r="39" spans="1:10" ht="15" customHeight="1" x14ac:dyDescent="0.25">
      <c r="A39" s="41"/>
      <c r="B39" s="41"/>
      <c r="C39" s="41"/>
      <c r="D39" s="41"/>
      <c r="E39" s="41"/>
      <c r="F39" s="41"/>
      <c r="G39" s="41"/>
      <c r="H39" s="41"/>
      <c r="I39" s="41"/>
      <c r="J39" s="41"/>
    </row>
    <row r="40" spans="1:10" ht="15" customHeight="1" x14ac:dyDescent="0.25">
      <c r="A40" s="41"/>
      <c r="B40" s="41"/>
      <c r="C40" s="41"/>
      <c r="D40" s="41"/>
      <c r="E40" s="41"/>
      <c r="F40" s="41"/>
      <c r="G40" s="41"/>
      <c r="H40" s="41"/>
      <c r="I40" s="41"/>
      <c r="J40" s="41"/>
    </row>
    <row r="41" spans="1:10" ht="15" customHeight="1" x14ac:dyDescent="0.25">
      <c r="A41" s="41"/>
      <c r="B41" s="41"/>
      <c r="C41" s="41"/>
      <c r="D41" s="41"/>
      <c r="E41" s="41"/>
      <c r="F41" s="41"/>
      <c r="G41" s="41"/>
      <c r="H41" s="41"/>
      <c r="I41" s="41"/>
      <c r="J41" s="41"/>
    </row>
    <row r="42" spans="1:10" ht="15" customHeight="1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1"/>
    </row>
    <row r="43" spans="1:10" ht="15" customHeight="1" x14ac:dyDescent="0.25">
      <c r="A43" s="41"/>
      <c r="B43" s="41"/>
      <c r="C43" s="41"/>
      <c r="D43" s="41"/>
      <c r="E43" s="41"/>
      <c r="F43" s="41"/>
      <c r="G43" s="41"/>
      <c r="H43" s="41"/>
      <c r="I43" s="41"/>
      <c r="J43" s="41"/>
    </row>
    <row r="44" spans="1:10" ht="15" customHeight="1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</row>
    <row r="45" spans="1:10" ht="15" customHeight="1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</row>
    <row r="46" spans="1:10" ht="15" customHeight="1" x14ac:dyDescent="0.25">
      <c r="A46" s="41"/>
      <c r="B46" s="41"/>
      <c r="C46" s="41"/>
      <c r="D46" s="41"/>
      <c r="E46" s="41"/>
      <c r="F46" s="41"/>
      <c r="G46" s="41"/>
      <c r="H46" s="41"/>
      <c r="I46" s="41"/>
      <c r="J46" s="41"/>
    </row>
    <row r="47" spans="1:10" ht="15" customHeight="1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</row>
    <row r="48" spans="1:10" ht="15" customHeight="1" x14ac:dyDescent="0.25">
      <c r="A48" s="41"/>
      <c r="B48" s="41"/>
      <c r="C48" s="41"/>
      <c r="D48" s="41"/>
      <c r="E48" s="41"/>
      <c r="F48" s="41"/>
      <c r="G48" s="41"/>
      <c r="H48" s="41"/>
      <c r="I48" s="41"/>
      <c r="J48" s="41"/>
    </row>
    <row r="49" spans="1:10" ht="15" customHeight="1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</row>
    <row r="50" spans="1:10" ht="1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2"/>
  <sheetViews>
    <sheetView view="pageBreakPreview" topLeftCell="A26" zoomScale="85" zoomScaleNormal="85" zoomScaleSheetLayoutView="85" workbookViewId="0">
      <selection activeCell="I34" sqref="I34"/>
    </sheetView>
  </sheetViews>
  <sheetFormatPr defaultRowHeight="15" x14ac:dyDescent="0.25"/>
  <cols>
    <col min="7" max="7" width="5.85546875" customWidth="1"/>
    <col min="8" max="8" width="6.140625" customWidth="1"/>
    <col min="9" max="9" width="10.85546875" bestFit="1" customWidth="1"/>
    <col min="10" max="10" width="14.28515625" customWidth="1"/>
    <col min="11" max="11" width="12" style="45" bestFit="1" customWidth="1"/>
  </cols>
  <sheetData>
    <row r="1" spans="1:15" ht="36" x14ac:dyDescent="0.25">
      <c r="A1" s="101" t="s">
        <v>31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5" ht="36.75" thickBo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5" ht="16.5" thickBot="1" x14ac:dyDescent="0.3">
      <c r="A3" s="3" t="s">
        <v>22</v>
      </c>
      <c r="B3" s="15" t="s">
        <v>23</v>
      </c>
      <c r="C3" s="3"/>
      <c r="D3" s="3"/>
      <c r="E3" s="3"/>
      <c r="F3" s="3"/>
      <c r="G3" s="3"/>
      <c r="H3" s="3"/>
      <c r="I3" s="13"/>
      <c r="J3" s="29">
        <f>SUM(I7:I16)</f>
        <v>2303820</v>
      </c>
    </row>
    <row r="4" spans="1:15" x14ac:dyDescent="0.25">
      <c r="A4" s="5"/>
      <c r="B4" s="16"/>
      <c r="C4" s="5"/>
      <c r="D4" s="5"/>
      <c r="E4" s="5"/>
      <c r="F4" s="5"/>
      <c r="G4" s="5"/>
      <c r="H4" s="5"/>
      <c r="I4" s="7"/>
      <c r="J4" s="34"/>
    </row>
    <row r="5" spans="1:15" x14ac:dyDescent="0.25">
      <c r="A5" s="5"/>
      <c r="B5" s="24" t="s">
        <v>112</v>
      </c>
      <c r="C5" s="10"/>
      <c r="D5" s="8"/>
      <c r="E5" s="8"/>
      <c r="F5" s="8"/>
      <c r="G5" s="8"/>
      <c r="H5" s="8"/>
      <c r="I5" s="21"/>
      <c r="J5" s="7"/>
    </row>
    <row r="6" spans="1:15" x14ac:dyDescent="0.25">
      <c r="A6" s="5"/>
      <c r="B6" s="63" t="s">
        <v>68</v>
      </c>
      <c r="C6" s="23"/>
      <c r="D6" s="5"/>
      <c r="E6" s="5"/>
      <c r="F6" s="5"/>
      <c r="G6" s="5"/>
      <c r="H6" s="5"/>
      <c r="I6" s="20"/>
      <c r="J6" s="7"/>
    </row>
    <row r="7" spans="1:15" x14ac:dyDescent="0.25">
      <c r="A7" s="5"/>
      <c r="B7" s="25" t="s">
        <v>99</v>
      </c>
      <c r="C7" s="5"/>
      <c r="D7" s="5"/>
      <c r="E7" s="5"/>
      <c r="F7" s="5"/>
      <c r="G7" s="5"/>
      <c r="H7" s="5"/>
      <c r="I7" s="20"/>
      <c r="J7" s="7"/>
    </row>
    <row r="8" spans="1:15" x14ac:dyDescent="0.25">
      <c r="A8" s="5"/>
      <c r="B8" s="27" t="s">
        <v>98</v>
      </c>
      <c r="C8" s="22"/>
      <c r="D8" s="22"/>
      <c r="E8" s="22"/>
      <c r="F8" s="5"/>
      <c r="G8" s="5"/>
      <c r="H8" s="5"/>
      <c r="I8" s="20"/>
      <c r="J8" s="7"/>
    </row>
    <row r="9" spans="1:15" x14ac:dyDescent="0.25">
      <c r="A9" s="5"/>
      <c r="B9" s="25" t="s">
        <v>97</v>
      </c>
      <c r="C9" s="5"/>
      <c r="D9" s="5"/>
      <c r="E9" s="5"/>
      <c r="F9" s="5"/>
      <c r="G9" s="5"/>
      <c r="H9" s="5"/>
      <c r="I9" s="20"/>
      <c r="J9" s="7"/>
    </row>
    <row r="10" spans="1:15" x14ac:dyDescent="0.25">
      <c r="A10" s="43"/>
      <c r="B10" s="26" t="s">
        <v>113</v>
      </c>
      <c r="C10" s="37"/>
      <c r="D10" s="37"/>
      <c r="E10" s="37"/>
      <c r="F10" s="37"/>
      <c r="G10" s="37"/>
      <c r="H10" s="37"/>
      <c r="I10" s="56">
        <f>18*220*504</f>
        <v>1995840</v>
      </c>
    </row>
    <row r="11" spans="1:15" x14ac:dyDescent="0.25">
      <c r="A11" s="43"/>
      <c r="B11" s="91"/>
      <c r="C11" s="91"/>
      <c r="D11" s="91"/>
      <c r="E11" s="91"/>
      <c r="F11" s="91"/>
      <c r="G11" s="91"/>
      <c r="H11" s="91"/>
      <c r="I11" s="92"/>
      <c r="J11" s="43"/>
      <c r="L11" s="43"/>
      <c r="M11" s="43"/>
      <c r="N11" s="43"/>
      <c r="O11" s="43"/>
    </row>
    <row r="12" spans="1:15" x14ac:dyDescent="0.25">
      <c r="A12" s="5"/>
      <c r="B12" s="63" t="s">
        <v>146</v>
      </c>
      <c r="C12" s="23"/>
      <c r="D12" s="5"/>
      <c r="E12" s="5"/>
      <c r="F12" s="5"/>
      <c r="G12" s="5"/>
      <c r="H12" s="5"/>
      <c r="I12" s="20"/>
      <c r="J12" s="7"/>
      <c r="L12" s="43"/>
    </row>
    <row r="13" spans="1:15" x14ac:dyDescent="0.25">
      <c r="A13" s="5"/>
      <c r="B13" s="25" t="s">
        <v>99</v>
      </c>
      <c r="C13" s="5"/>
      <c r="D13" s="5"/>
      <c r="E13" s="5"/>
      <c r="F13" s="5"/>
      <c r="G13" s="5"/>
      <c r="H13" s="5"/>
      <c r="I13" s="20"/>
      <c r="J13" s="7"/>
    </row>
    <row r="14" spans="1:15" x14ac:dyDescent="0.25">
      <c r="A14" s="5"/>
      <c r="B14" s="27" t="s">
        <v>153</v>
      </c>
      <c r="C14" s="22"/>
      <c r="D14" s="22"/>
      <c r="E14" s="22"/>
      <c r="F14" s="5"/>
      <c r="G14" s="5"/>
      <c r="H14" s="5"/>
      <c r="I14" s="20"/>
      <c r="J14" s="7"/>
    </row>
    <row r="15" spans="1:15" x14ac:dyDescent="0.25">
      <c r="A15" s="5"/>
      <c r="B15" s="25" t="s">
        <v>154</v>
      </c>
      <c r="C15" s="5"/>
      <c r="D15" s="5"/>
      <c r="E15" s="5"/>
      <c r="F15" s="5"/>
      <c r="G15" s="5"/>
      <c r="H15" s="5"/>
      <c r="I15" s="20"/>
      <c r="J15" s="7"/>
    </row>
    <row r="16" spans="1:15" x14ac:dyDescent="0.25">
      <c r="A16" s="43"/>
      <c r="B16" s="26" t="s">
        <v>155</v>
      </c>
      <c r="C16" s="37"/>
      <c r="D16" s="37"/>
      <c r="E16" s="37"/>
      <c r="F16" s="37"/>
      <c r="G16" s="37"/>
      <c r="H16" s="37"/>
      <c r="I16" s="56">
        <f>6*87*590</f>
        <v>307980</v>
      </c>
    </row>
    <row r="17" spans="1:11" ht="15.75" thickBot="1" x14ac:dyDescent="0.3">
      <c r="A17" s="43"/>
      <c r="B17" s="5"/>
      <c r="C17" s="43"/>
      <c r="D17" s="43"/>
      <c r="E17" s="43"/>
      <c r="F17" s="43"/>
      <c r="G17" s="43"/>
      <c r="H17" s="43"/>
      <c r="I17" s="93"/>
      <c r="K17" s="95"/>
    </row>
    <row r="18" spans="1:11" ht="16.5" thickBot="1" x14ac:dyDescent="0.3">
      <c r="A18" s="3" t="s">
        <v>24</v>
      </c>
      <c r="B18" s="15" t="s">
        <v>25</v>
      </c>
      <c r="C18" s="3"/>
      <c r="D18" s="3"/>
      <c r="E18" s="3"/>
      <c r="F18" s="3"/>
      <c r="G18" s="3"/>
      <c r="H18" s="3"/>
      <c r="I18" s="13"/>
      <c r="J18" s="29">
        <f>SUM(I22:I25)</f>
        <v>622031.4</v>
      </c>
      <c r="K18" s="95"/>
    </row>
    <row r="19" spans="1:11" x14ac:dyDescent="0.25">
      <c r="A19" s="5"/>
      <c r="B19" s="16"/>
      <c r="C19" s="5"/>
      <c r="D19" s="5"/>
      <c r="E19" s="5"/>
      <c r="F19" s="5"/>
      <c r="G19" s="5"/>
      <c r="H19" s="5"/>
      <c r="I19" s="94"/>
      <c r="J19" s="7"/>
    </row>
    <row r="20" spans="1:11" x14ac:dyDescent="0.25">
      <c r="A20" s="5"/>
      <c r="B20" s="24" t="s">
        <v>114</v>
      </c>
      <c r="C20" s="10"/>
      <c r="D20" s="8"/>
      <c r="E20" s="8"/>
      <c r="F20" s="8"/>
      <c r="G20" s="8"/>
      <c r="H20" s="8"/>
      <c r="I20" s="21"/>
      <c r="J20" s="7"/>
    </row>
    <row r="21" spans="1:11" x14ac:dyDescent="0.25">
      <c r="A21" s="5"/>
      <c r="B21" s="63" t="s">
        <v>68</v>
      </c>
      <c r="C21" s="23"/>
      <c r="D21" s="5"/>
      <c r="E21" s="5"/>
      <c r="F21" s="5"/>
      <c r="G21" s="5"/>
      <c r="H21" s="5"/>
      <c r="I21" s="20"/>
      <c r="J21" s="7"/>
    </row>
    <row r="22" spans="1:11" x14ac:dyDescent="0.25">
      <c r="A22" s="5"/>
      <c r="B22" s="26" t="s">
        <v>73</v>
      </c>
      <c r="C22" s="9"/>
      <c r="D22" s="9"/>
      <c r="E22" s="9"/>
      <c r="F22" s="9"/>
      <c r="G22" s="9"/>
      <c r="H22" s="9"/>
      <c r="I22" s="28">
        <f>I10*0.27</f>
        <v>538876.80000000005</v>
      </c>
      <c r="J22" s="7"/>
    </row>
    <row r="23" spans="1:11" x14ac:dyDescent="0.25">
      <c r="A23" s="5"/>
      <c r="B23" s="5"/>
      <c r="C23" s="5"/>
      <c r="D23" s="5"/>
      <c r="E23" s="5"/>
      <c r="F23" s="5"/>
      <c r="G23" s="5"/>
      <c r="H23" s="5"/>
      <c r="I23" s="21"/>
      <c r="J23" s="7"/>
    </row>
    <row r="24" spans="1:11" x14ac:dyDescent="0.25">
      <c r="A24" s="5"/>
      <c r="B24" s="79" t="s">
        <v>146</v>
      </c>
      <c r="C24" s="10"/>
      <c r="D24" s="8"/>
      <c r="E24" s="8"/>
      <c r="F24" s="8"/>
      <c r="G24" s="8"/>
      <c r="H24" s="8"/>
      <c r="I24" s="21"/>
      <c r="J24" s="7"/>
    </row>
    <row r="25" spans="1:11" x14ac:dyDescent="0.25">
      <c r="A25" s="5"/>
      <c r="B25" s="26" t="s">
        <v>73</v>
      </c>
      <c r="C25" s="9"/>
      <c r="D25" s="9"/>
      <c r="E25" s="9"/>
      <c r="F25" s="9"/>
      <c r="G25" s="9"/>
      <c r="H25" s="9"/>
      <c r="I25" s="28">
        <f>I16*0.27</f>
        <v>83154.600000000006</v>
      </c>
      <c r="J25" s="7"/>
    </row>
    <row r="26" spans="1:11" ht="15.75" thickBot="1" x14ac:dyDescent="0.3">
      <c r="A26" s="5"/>
      <c r="B26" s="5"/>
      <c r="C26" s="5"/>
      <c r="D26" s="5"/>
      <c r="E26" s="5"/>
      <c r="F26" s="5"/>
      <c r="G26" s="5"/>
      <c r="H26" s="5"/>
      <c r="I26" s="49"/>
      <c r="J26" s="7"/>
    </row>
    <row r="27" spans="1:11" ht="16.5" thickBot="1" x14ac:dyDescent="0.3">
      <c r="A27" s="72" t="s">
        <v>93</v>
      </c>
      <c r="B27" s="35" t="s">
        <v>94</v>
      </c>
      <c r="C27" s="73"/>
      <c r="D27" s="73"/>
      <c r="E27" s="73"/>
      <c r="F27" s="73"/>
      <c r="G27" s="73"/>
      <c r="H27" s="73"/>
      <c r="I27" s="12"/>
      <c r="J27" s="29">
        <f>SUM(I29:I29)</f>
        <v>1500000</v>
      </c>
    </row>
    <row r="28" spans="1:11" ht="15.75" x14ac:dyDescent="0.25">
      <c r="A28" s="78"/>
      <c r="B28" s="24" t="s">
        <v>115</v>
      </c>
      <c r="C28" s="74"/>
      <c r="D28" s="74"/>
      <c r="E28" s="74"/>
      <c r="F28" s="74"/>
      <c r="G28" s="74"/>
      <c r="H28" s="74"/>
      <c r="I28" s="90"/>
      <c r="J28" s="61"/>
    </row>
    <row r="29" spans="1:11" x14ac:dyDescent="0.25">
      <c r="A29" s="74"/>
      <c r="B29" s="71" t="s">
        <v>94</v>
      </c>
      <c r="C29" s="37"/>
      <c r="D29" s="75"/>
      <c r="E29" s="75"/>
      <c r="F29" s="75"/>
      <c r="G29" s="75"/>
      <c r="H29" s="11"/>
      <c r="I29" s="28">
        <v>1500000</v>
      </c>
      <c r="J29" s="7"/>
    </row>
    <row r="30" spans="1:11" ht="15.75" thickBot="1" x14ac:dyDescent="0.3">
      <c r="A30" s="5"/>
      <c r="B30" s="5"/>
      <c r="C30" s="5"/>
      <c r="D30" s="5"/>
      <c r="E30" s="5"/>
      <c r="F30" s="5"/>
      <c r="G30" s="5"/>
      <c r="H30" s="5"/>
      <c r="I30" s="49"/>
      <c r="J30" s="7"/>
    </row>
    <row r="31" spans="1:11" ht="16.5" thickBot="1" x14ac:dyDescent="0.3">
      <c r="A31" s="3" t="s">
        <v>26</v>
      </c>
      <c r="B31" s="15" t="s">
        <v>27</v>
      </c>
      <c r="C31" s="3"/>
      <c r="D31" s="3"/>
      <c r="E31" s="3"/>
      <c r="F31" s="3"/>
      <c r="G31" s="3"/>
      <c r="H31" s="3"/>
      <c r="I31" s="13"/>
      <c r="J31" s="29">
        <f>SUM(I34)</f>
        <v>105100493</v>
      </c>
    </row>
    <row r="32" spans="1:11" x14ac:dyDescent="0.25">
      <c r="A32" s="5"/>
      <c r="B32" s="16"/>
      <c r="C32" s="5"/>
      <c r="D32" s="5"/>
      <c r="E32" s="5"/>
      <c r="F32" s="5"/>
      <c r="G32" s="5"/>
      <c r="H32" s="5"/>
      <c r="I32" s="7"/>
      <c r="J32" s="34" t="s">
        <v>159</v>
      </c>
      <c r="K32" s="45">
        <v>92767511</v>
      </c>
    </row>
    <row r="33" spans="1:11" x14ac:dyDescent="0.25">
      <c r="A33" s="5"/>
      <c r="B33" s="24" t="s">
        <v>116</v>
      </c>
      <c r="C33" s="10"/>
      <c r="D33" s="8"/>
      <c r="E33" s="8"/>
      <c r="F33" s="8"/>
      <c r="G33" s="8"/>
      <c r="H33" s="8"/>
      <c r="I33" s="21"/>
      <c r="J33" s="7" t="s">
        <v>160</v>
      </c>
      <c r="K33" s="45">
        <v>12332982</v>
      </c>
    </row>
    <row r="34" spans="1:11" x14ac:dyDescent="0.25">
      <c r="A34" s="5"/>
      <c r="B34" s="26" t="s">
        <v>28</v>
      </c>
      <c r="C34" s="9"/>
      <c r="D34" s="9"/>
      <c r="E34" s="9"/>
      <c r="F34" s="9"/>
      <c r="G34" s="9"/>
      <c r="H34" s="9"/>
      <c r="I34" s="28">
        <v>105100493</v>
      </c>
      <c r="J34" s="7"/>
    </row>
    <row r="35" spans="1:11" ht="15.75" thickBot="1" x14ac:dyDescent="0.3">
      <c r="A35" s="44"/>
      <c r="J35" s="38"/>
    </row>
    <row r="36" spans="1:11" ht="15.75" thickTop="1" x14ac:dyDescent="0.25">
      <c r="A36" s="97" t="s">
        <v>30</v>
      </c>
      <c r="B36" s="97"/>
      <c r="C36" s="97"/>
      <c r="D36" s="97"/>
      <c r="E36" s="97"/>
      <c r="F36" s="97"/>
      <c r="G36" s="97"/>
      <c r="H36" s="97"/>
      <c r="I36" s="97"/>
      <c r="J36" s="99">
        <f>SUM(J3:J35)</f>
        <v>109526344.40000001</v>
      </c>
    </row>
    <row r="37" spans="1:11" ht="15.75" thickBot="1" x14ac:dyDescent="0.3">
      <c r="A37" s="98"/>
      <c r="B37" s="98"/>
      <c r="C37" s="98"/>
      <c r="D37" s="98"/>
      <c r="E37" s="98"/>
      <c r="F37" s="98"/>
      <c r="G37" s="98"/>
      <c r="H37" s="98"/>
      <c r="I37" s="98"/>
      <c r="J37" s="100"/>
    </row>
    <row r="38" spans="1:11" ht="15.75" thickTop="1" x14ac:dyDescent="0.25">
      <c r="I38" t="s">
        <v>159</v>
      </c>
      <c r="J38" s="45">
        <f>I10+I22+I29+K32</f>
        <v>96802227.799999997</v>
      </c>
    </row>
    <row r="39" spans="1:11" x14ac:dyDescent="0.25">
      <c r="I39" t="s">
        <v>160</v>
      </c>
      <c r="J39" s="45">
        <f>I16+I25+K33</f>
        <v>12724116.6</v>
      </c>
    </row>
    <row r="40" spans="1:11" x14ac:dyDescent="0.25">
      <c r="J40" s="45"/>
    </row>
    <row r="42" spans="1:11" x14ac:dyDescent="0.25">
      <c r="F42" s="70"/>
      <c r="G42" s="70"/>
      <c r="H42" s="70"/>
      <c r="I42" s="70"/>
      <c r="J42" s="70"/>
      <c r="K42" s="96"/>
    </row>
    <row r="44" spans="1:11" s="70" customFormat="1" x14ac:dyDescent="0.25">
      <c r="K44" s="96"/>
    </row>
    <row r="62" spans="1:10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7"/>
    </row>
  </sheetData>
  <mergeCells count="3">
    <mergeCell ref="A36:I37"/>
    <mergeCell ref="J36:J37"/>
    <mergeCell ref="A1:J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22"/>
  <sheetViews>
    <sheetView tabSelected="1" view="pageBreakPreview" topLeftCell="A193" zoomScale="70" zoomScaleNormal="115" zoomScaleSheetLayoutView="70" workbookViewId="0">
      <selection activeCell="J222" sqref="J222"/>
    </sheetView>
  </sheetViews>
  <sheetFormatPr defaultRowHeight="15" x14ac:dyDescent="0.25"/>
  <cols>
    <col min="1" max="1" width="8" style="1" bestFit="1" customWidth="1"/>
    <col min="2" max="2" width="7.5703125" style="19" customWidth="1"/>
    <col min="3" max="3" width="9.85546875" style="1" bestFit="1" customWidth="1"/>
    <col min="4" max="6" width="9.140625" style="1"/>
    <col min="7" max="7" width="4.85546875" style="1" customWidth="1"/>
    <col min="8" max="8" width="3.7109375" style="1" customWidth="1"/>
    <col min="9" max="9" width="11.5703125" style="2" bestFit="1" customWidth="1"/>
    <col min="10" max="10" width="13.85546875" style="2" customWidth="1"/>
    <col min="11" max="11" width="10.28515625" bestFit="1" customWidth="1"/>
  </cols>
  <sheetData>
    <row r="1" spans="1:11" ht="36" x14ac:dyDescent="0.25">
      <c r="A1" s="101" t="s">
        <v>32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1" ht="36.75" thickBo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1" ht="16.5" thickBot="1" x14ac:dyDescent="0.3">
      <c r="A3" s="3" t="s">
        <v>0</v>
      </c>
      <c r="B3" s="15" t="s">
        <v>1</v>
      </c>
      <c r="C3" s="3"/>
      <c r="D3" s="3"/>
      <c r="E3" s="3"/>
      <c r="F3" s="3"/>
      <c r="G3" s="3"/>
      <c r="H3" s="3"/>
      <c r="I3" s="13"/>
      <c r="J3" s="29">
        <f>SUM(I7:I18)</f>
        <v>59183500</v>
      </c>
    </row>
    <row r="4" spans="1:11" x14ac:dyDescent="0.25">
      <c r="A4" s="5"/>
      <c r="B4" s="80" t="s">
        <v>117</v>
      </c>
      <c r="C4" s="5"/>
      <c r="D4" s="5"/>
      <c r="E4" s="5"/>
      <c r="F4" s="5"/>
      <c r="G4" s="5"/>
      <c r="H4" s="5"/>
      <c r="I4" s="7"/>
      <c r="J4" s="34" t="s">
        <v>159</v>
      </c>
      <c r="K4" s="45">
        <f>SUM(I7:I8,I11:I14)</f>
        <v>54143500</v>
      </c>
    </row>
    <row r="5" spans="1:11" x14ac:dyDescent="0.25">
      <c r="A5" s="5"/>
      <c r="B5" s="16"/>
      <c r="C5" s="5"/>
      <c r="D5" s="5"/>
      <c r="E5" s="5"/>
      <c r="F5" s="5"/>
      <c r="G5" s="5"/>
      <c r="H5" s="5"/>
      <c r="I5" s="7"/>
      <c r="J5" s="32" t="s">
        <v>160</v>
      </c>
      <c r="K5" s="45">
        <f>SUM(I17:I18)</f>
        <v>5040000</v>
      </c>
    </row>
    <row r="6" spans="1:11" x14ac:dyDescent="0.25">
      <c r="A6" s="5"/>
      <c r="B6" s="79" t="s">
        <v>67</v>
      </c>
      <c r="C6" s="10"/>
      <c r="D6" s="8"/>
      <c r="E6" s="8"/>
      <c r="F6" s="8"/>
      <c r="G6" s="8"/>
      <c r="H6" s="8"/>
      <c r="I6" s="21"/>
      <c r="J6" s="32"/>
    </row>
    <row r="7" spans="1:11" x14ac:dyDescent="0.25">
      <c r="A7" s="5"/>
      <c r="B7" s="25" t="s">
        <v>133</v>
      </c>
      <c r="C7" s="5"/>
      <c r="D7" s="5"/>
      <c r="E7" s="5"/>
      <c r="F7" s="5"/>
      <c r="G7" s="5"/>
      <c r="H7" s="5"/>
      <c r="I7" s="7">
        <v>219000</v>
      </c>
      <c r="J7" s="32"/>
    </row>
    <row r="8" spans="1:11" ht="15" customHeight="1" x14ac:dyDescent="0.25">
      <c r="A8" s="5"/>
      <c r="B8" s="51" t="s">
        <v>33</v>
      </c>
      <c r="C8" s="52"/>
      <c r="D8" s="52"/>
      <c r="E8" s="52"/>
      <c r="F8" s="9"/>
      <c r="G8" s="9"/>
      <c r="H8" s="9"/>
      <c r="I8" s="28">
        <f>260000*11</f>
        <v>2860000</v>
      </c>
      <c r="J8"/>
    </row>
    <row r="9" spans="1:11" x14ac:dyDescent="0.25">
      <c r="A9" s="5"/>
      <c r="B9" s="5"/>
      <c r="C9" s="5"/>
      <c r="D9" s="5"/>
      <c r="E9" s="5"/>
      <c r="F9" s="5"/>
      <c r="G9" s="5"/>
      <c r="H9" s="5"/>
      <c r="I9" s="7"/>
      <c r="J9" s="32"/>
    </row>
    <row r="10" spans="1:11" x14ac:dyDescent="0.25">
      <c r="A10" s="5"/>
      <c r="B10" s="79" t="s">
        <v>68</v>
      </c>
      <c r="C10" s="10"/>
      <c r="D10" s="8"/>
      <c r="E10" s="8"/>
      <c r="F10" s="8"/>
      <c r="G10" s="8"/>
      <c r="H10" s="8"/>
      <c r="I10" s="21"/>
      <c r="J10" s="32"/>
    </row>
    <row r="11" spans="1:11" x14ac:dyDescent="0.25">
      <c r="A11" s="5"/>
      <c r="B11" s="25" t="s">
        <v>134</v>
      </c>
      <c r="C11" s="5"/>
      <c r="D11" s="5"/>
      <c r="E11" s="5"/>
      <c r="F11" s="5"/>
      <c r="G11" s="5"/>
      <c r="H11" s="5"/>
      <c r="I11" s="7">
        <v>2245000</v>
      </c>
      <c r="J11" s="32"/>
    </row>
    <row r="12" spans="1:11" x14ac:dyDescent="0.25">
      <c r="A12" s="5"/>
      <c r="B12" s="27" t="s">
        <v>135</v>
      </c>
      <c r="C12" s="22"/>
      <c r="D12" s="22"/>
      <c r="E12" s="22"/>
      <c r="F12" s="5"/>
      <c r="G12" s="5"/>
      <c r="H12" s="5"/>
      <c r="I12" s="7">
        <v>1204500</v>
      </c>
      <c r="J12" s="32"/>
    </row>
    <row r="13" spans="1:11" x14ac:dyDescent="0.25">
      <c r="A13" s="5"/>
      <c r="B13" s="25" t="s">
        <v>111</v>
      </c>
      <c r="C13" s="22"/>
      <c r="D13" s="22"/>
      <c r="E13" s="22"/>
      <c r="F13" s="5"/>
      <c r="G13" s="5"/>
      <c r="H13" s="5"/>
      <c r="I13" s="7">
        <v>31885000</v>
      </c>
      <c r="J13" s="32"/>
    </row>
    <row r="14" spans="1:11" x14ac:dyDescent="0.25">
      <c r="A14" s="5"/>
      <c r="B14" s="26" t="s">
        <v>34</v>
      </c>
      <c r="C14" s="52"/>
      <c r="D14" s="52"/>
      <c r="E14" s="52"/>
      <c r="F14" s="9"/>
      <c r="G14" s="9"/>
      <c r="H14" s="9"/>
      <c r="I14" s="28">
        <v>15730000</v>
      </c>
      <c r="J14" s="32"/>
    </row>
    <row r="15" spans="1:11" x14ac:dyDescent="0.25">
      <c r="A15" s="5"/>
      <c r="B15" s="5"/>
      <c r="C15" s="22"/>
      <c r="D15" s="22"/>
      <c r="E15" s="22"/>
      <c r="F15" s="5"/>
      <c r="G15" s="5"/>
      <c r="H15" s="5"/>
      <c r="I15" s="7"/>
      <c r="J15" s="32"/>
    </row>
    <row r="16" spans="1:11" x14ac:dyDescent="0.25">
      <c r="A16" s="5"/>
      <c r="B16" s="79" t="s">
        <v>146</v>
      </c>
      <c r="C16" s="10"/>
      <c r="D16" s="8"/>
      <c r="E16" s="8"/>
      <c r="F16" s="8"/>
      <c r="G16" s="8"/>
      <c r="H16" s="8"/>
      <c r="I16" s="21"/>
      <c r="J16" s="32"/>
    </row>
    <row r="17" spans="1:12" x14ac:dyDescent="0.25">
      <c r="A17" s="5"/>
      <c r="B17" s="25" t="s">
        <v>143</v>
      </c>
      <c r="C17" s="5"/>
      <c r="D17" s="5"/>
      <c r="E17" s="5"/>
      <c r="F17" s="5"/>
      <c r="G17" s="5"/>
      <c r="H17" s="5"/>
      <c r="I17" s="7">
        <v>1200000</v>
      </c>
      <c r="J17" s="32"/>
    </row>
    <row r="18" spans="1:12" x14ac:dyDescent="0.25">
      <c r="A18" s="5"/>
      <c r="B18" s="51" t="s">
        <v>144</v>
      </c>
      <c r="C18" s="52"/>
      <c r="D18" s="52"/>
      <c r="E18" s="52"/>
      <c r="F18" s="9"/>
      <c r="G18" s="9"/>
      <c r="H18" s="9"/>
      <c r="I18" s="28">
        <f>320000*4*3</f>
        <v>3840000</v>
      </c>
      <c r="J18" s="32"/>
    </row>
    <row r="19" spans="1:12" ht="15.75" thickBot="1" x14ac:dyDescent="0.3">
      <c r="A19" s="5"/>
      <c r="B19" s="53"/>
      <c r="C19" s="5"/>
      <c r="D19" s="5"/>
      <c r="E19" s="5"/>
      <c r="F19" s="5"/>
      <c r="G19" s="5"/>
      <c r="H19" s="5"/>
      <c r="I19" s="7"/>
      <c r="J19" s="32"/>
    </row>
    <row r="20" spans="1:12" ht="16.5" thickBot="1" x14ac:dyDescent="0.3">
      <c r="A20" s="57" t="s">
        <v>60</v>
      </c>
      <c r="B20" s="58"/>
      <c r="C20" s="4"/>
      <c r="D20" s="4"/>
      <c r="E20" s="4"/>
      <c r="F20" s="4"/>
      <c r="G20" s="4"/>
      <c r="H20" s="4"/>
      <c r="I20" s="12"/>
      <c r="J20" s="59">
        <f>SUM(I23:I25)</f>
        <v>1900000</v>
      </c>
    </row>
    <row r="21" spans="1:12" ht="15.75" x14ac:dyDescent="0.25">
      <c r="A21" s="30"/>
      <c r="B21" s="83"/>
      <c r="C21" s="5"/>
      <c r="D21" s="5"/>
      <c r="E21" s="5"/>
      <c r="F21" s="5"/>
      <c r="G21" s="5"/>
      <c r="H21" s="5"/>
      <c r="I21" s="7"/>
      <c r="J21" s="34" t="s">
        <v>159</v>
      </c>
      <c r="K21" s="45">
        <f>I23</f>
        <v>1400000</v>
      </c>
    </row>
    <row r="22" spans="1:12" ht="15.75" x14ac:dyDescent="0.25">
      <c r="A22" s="30"/>
      <c r="B22" s="85" t="s">
        <v>68</v>
      </c>
      <c r="C22" s="8"/>
      <c r="D22" s="8"/>
      <c r="E22" s="8"/>
      <c r="F22" s="8"/>
      <c r="G22" s="8"/>
      <c r="H22" s="8"/>
      <c r="I22" s="21"/>
      <c r="J22" s="32" t="s">
        <v>160</v>
      </c>
      <c r="K22" s="45">
        <f>I25</f>
        <v>500000</v>
      </c>
    </row>
    <row r="23" spans="1:12" ht="15.75" x14ac:dyDescent="0.25">
      <c r="A23" s="30"/>
      <c r="B23" s="51" t="s">
        <v>61</v>
      </c>
      <c r="C23" s="9"/>
      <c r="D23" s="9"/>
      <c r="E23" s="9"/>
      <c r="F23" s="9"/>
      <c r="G23" s="9"/>
      <c r="H23" s="9"/>
      <c r="I23" s="28">
        <v>1400000</v>
      </c>
      <c r="J23" s="7"/>
    </row>
    <row r="24" spans="1:12" ht="15.75" x14ac:dyDescent="0.25">
      <c r="A24" s="30"/>
      <c r="B24" s="85" t="s">
        <v>146</v>
      </c>
      <c r="C24" s="8"/>
      <c r="D24" s="8"/>
      <c r="E24" s="8"/>
      <c r="F24" s="8"/>
      <c r="G24" s="8"/>
      <c r="H24" s="8"/>
      <c r="I24" s="21"/>
      <c r="J24" s="7"/>
    </row>
    <row r="25" spans="1:12" ht="15.75" x14ac:dyDescent="0.25">
      <c r="A25" s="30"/>
      <c r="B25" s="51" t="s">
        <v>145</v>
      </c>
      <c r="C25" s="9"/>
      <c r="D25" s="9"/>
      <c r="E25" s="9"/>
      <c r="F25" s="9"/>
      <c r="G25" s="9"/>
      <c r="H25" s="9"/>
      <c r="I25" s="28">
        <v>500000</v>
      </c>
      <c r="J25" s="7"/>
      <c r="L25" s="70"/>
    </row>
    <row r="26" spans="1:12" ht="16.5" thickBot="1" x14ac:dyDescent="0.3">
      <c r="A26" s="30"/>
      <c r="B26" s="53"/>
      <c r="C26" s="5"/>
      <c r="D26" s="5"/>
      <c r="E26" s="5"/>
      <c r="F26" s="5"/>
      <c r="G26" s="5"/>
      <c r="H26" s="5"/>
      <c r="I26" s="7"/>
      <c r="J26" s="32"/>
    </row>
    <row r="27" spans="1:12" ht="16.5" thickBot="1" x14ac:dyDescent="0.3">
      <c r="A27" s="57" t="s">
        <v>109</v>
      </c>
      <c r="B27" s="58"/>
      <c r="C27" s="4"/>
      <c r="D27" s="4"/>
      <c r="E27" s="4"/>
      <c r="F27" s="4"/>
      <c r="G27" s="4"/>
      <c r="H27" s="4"/>
      <c r="I27" s="12"/>
      <c r="J27" s="59">
        <f>I28</f>
        <v>2027965</v>
      </c>
    </row>
    <row r="28" spans="1:12" ht="15.75" x14ac:dyDescent="0.25">
      <c r="A28" s="30"/>
      <c r="B28" s="66" t="s">
        <v>110</v>
      </c>
      <c r="C28" s="67"/>
      <c r="D28" s="67"/>
      <c r="E28" s="67"/>
      <c r="F28" s="67"/>
      <c r="G28" s="67"/>
      <c r="H28" s="67"/>
      <c r="I28" s="68">
        <v>2027965</v>
      </c>
      <c r="J28" s="32"/>
    </row>
    <row r="29" spans="1:12" ht="15.75" thickBot="1" x14ac:dyDescent="0.3">
      <c r="A29" s="5"/>
      <c r="B29" s="5"/>
      <c r="C29" s="5"/>
      <c r="D29" s="5"/>
      <c r="E29" s="5"/>
      <c r="F29" s="5"/>
      <c r="G29" s="5"/>
      <c r="H29" s="5"/>
      <c r="I29" s="7"/>
      <c r="J29" s="33"/>
    </row>
    <row r="30" spans="1:12" ht="16.5" thickBot="1" x14ac:dyDescent="0.3">
      <c r="A30" s="3" t="s">
        <v>35</v>
      </c>
      <c r="B30" s="15" t="s">
        <v>2</v>
      </c>
      <c r="C30" s="4"/>
      <c r="D30" s="4"/>
      <c r="E30" s="4"/>
      <c r="F30" s="4"/>
      <c r="G30" s="4"/>
      <c r="H30" s="4"/>
      <c r="I30" s="12"/>
      <c r="J30" s="59">
        <f>SUM(I33:I42)</f>
        <v>1333000</v>
      </c>
    </row>
    <row r="31" spans="1:12" ht="15.75" x14ac:dyDescent="0.25">
      <c r="A31" s="30"/>
      <c r="B31" s="80" t="s">
        <v>118</v>
      </c>
      <c r="C31" s="5"/>
      <c r="D31" s="5"/>
      <c r="E31" s="5"/>
      <c r="F31" s="5"/>
      <c r="G31" s="5"/>
      <c r="H31" s="5"/>
      <c r="I31" s="7"/>
      <c r="J31" s="34" t="s">
        <v>159</v>
      </c>
      <c r="K31" s="45">
        <f>SUM(I34:I40)</f>
        <v>1126000</v>
      </c>
    </row>
    <row r="32" spans="1:12" ht="15.75" x14ac:dyDescent="0.25">
      <c r="A32" s="30"/>
      <c r="C32" s="23"/>
      <c r="D32" s="5"/>
      <c r="E32" s="5"/>
      <c r="F32" s="5"/>
      <c r="G32" s="5"/>
      <c r="H32" s="5"/>
      <c r="I32" s="7"/>
      <c r="J32" s="32" t="s">
        <v>160</v>
      </c>
      <c r="K32" s="45">
        <f>I42</f>
        <v>207000</v>
      </c>
    </row>
    <row r="33" spans="1:11" ht="15.75" x14ac:dyDescent="0.25">
      <c r="A33" s="30"/>
      <c r="B33" s="79" t="s">
        <v>67</v>
      </c>
      <c r="C33" s="10"/>
      <c r="D33" s="8"/>
      <c r="E33" s="8"/>
      <c r="F33" s="8"/>
      <c r="G33" s="8"/>
      <c r="H33" s="8"/>
      <c r="I33" s="21"/>
      <c r="J33" s="31"/>
    </row>
    <row r="34" spans="1:11" ht="15.75" x14ac:dyDescent="0.25">
      <c r="A34" s="30"/>
      <c r="B34" s="51" t="s">
        <v>136</v>
      </c>
      <c r="C34" s="69"/>
      <c r="D34" s="9"/>
      <c r="E34" s="9"/>
      <c r="F34" s="9"/>
      <c r="G34" s="9"/>
      <c r="H34" s="9"/>
      <c r="I34" s="28">
        <v>33000</v>
      </c>
      <c r="J34" s="31"/>
    </row>
    <row r="35" spans="1:11" ht="15.75" x14ac:dyDescent="0.25">
      <c r="A35" s="30"/>
      <c r="B35" s="63" t="s">
        <v>68</v>
      </c>
      <c r="C35" s="23"/>
      <c r="D35" s="5"/>
      <c r="E35" s="5"/>
      <c r="F35" s="5"/>
      <c r="G35" s="5"/>
      <c r="H35" s="5"/>
      <c r="I35" s="7"/>
      <c r="J35" s="31"/>
    </row>
    <row r="36" spans="1:11" ht="15.75" x14ac:dyDescent="0.25">
      <c r="A36" s="54"/>
      <c r="B36" s="5" t="s">
        <v>37</v>
      </c>
      <c r="C36" s="23"/>
      <c r="D36" s="5"/>
      <c r="E36" s="5"/>
      <c r="F36" s="5"/>
      <c r="G36" s="5"/>
      <c r="H36" s="5"/>
      <c r="I36" s="7"/>
      <c r="J36" s="31"/>
    </row>
    <row r="37" spans="1:11" ht="15.75" x14ac:dyDescent="0.25">
      <c r="A37" s="54"/>
      <c r="B37" s="5" t="s">
        <v>103</v>
      </c>
      <c r="C37" s="23"/>
      <c r="D37" s="5"/>
      <c r="E37" s="5"/>
      <c r="F37" s="5"/>
      <c r="G37" s="5"/>
      <c r="H37" s="5"/>
      <c r="I37" s="7"/>
      <c r="J37" s="31"/>
    </row>
    <row r="38" spans="1:11" ht="15.75" x14ac:dyDescent="0.25">
      <c r="A38" s="54"/>
      <c r="B38" s="25" t="s">
        <v>104</v>
      </c>
      <c r="C38" s="23"/>
      <c r="D38" s="5"/>
      <c r="E38" s="5"/>
      <c r="F38" s="5"/>
      <c r="G38" s="5"/>
      <c r="H38" s="5"/>
      <c r="I38" s="20">
        <v>560000</v>
      </c>
      <c r="J38" s="31"/>
    </row>
    <row r="39" spans="1:11" ht="15.75" x14ac:dyDescent="0.25">
      <c r="A39" s="30"/>
      <c r="B39" s="79" t="s">
        <v>68</v>
      </c>
      <c r="C39" s="10"/>
      <c r="D39" s="8"/>
      <c r="E39" s="8"/>
      <c r="F39" s="8"/>
      <c r="G39" s="8"/>
      <c r="H39" s="8"/>
      <c r="I39" s="21"/>
      <c r="J39" s="61"/>
    </row>
    <row r="40" spans="1:11" ht="15.75" x14ac:dyDescent="0.25">
      <c r="A40" s="30"/>
      <c r="B40" s="51" t="s">
        <v>137</v>
      </c>
      <c r="C40" s="52"/>
      <c r="D40" s="52"/>
      <c r="E40" s="52"/>
      <c r="F40" s="9"/>
      <c r="G40" s="9"/>
      <c r="H40" s="9"/>
      <c r="I40" s="28">
        <v>533000</v>
      </c>
      <c r="J40" s="61"/>
    </row>
    <row r="41" spans="1:11" ht="15.75" x14ac:dyDescent="0.25">
      <c r="A41" s="30"/>
      <c r="B41" s="85" t="s">
        <v>146</v>
      </c>
      <c r="C41" s="84"/>
      <c r="D41" s="84"/>
      <c r="E41" s="84"/>
      <c r="F41" s="8"/>
      <c r="G41" s="8"/>
      <c r="H41" s="8"/>
      <c r="I41" s="21"/>
      <c r="J41" s="61"/>
    </row>
    <row r="42" spans="1:11" x14ac:dyDescent="0.25">
      <c r="A42" s="5"/>
      <c r="B42" s="18" t="s">
        <v>157</v>
      </c>
      <c r="C42" s="9"/>
      <c r="D42" s="9"/>
      <c r="E42" s="9"/>
      <c r="F42" s="9"/>
      <c r="G42" s="9"/>
      <c r="H42" s="9"/>
      <c r="I42" s="28">
        <v>207000</v>
      </c>
      <c r="J42" s="7"/>
    </row>
    <row r="43" spans="1:11" ht="15.75" thickBot="1" x14ac:dyDescent="0.3">
      <c r="A43" s="5"/>
      <c r="B43" s="16"/>
      <c r="C43" s="5"/>
      <c r="D43" s="5"/>
      <c r="E43" s="5"/>
      <c r="F43" s="5"/>
      <c r="G43" s="5"/>
      <c r="H43" s="5"/>
      <c r="I43" s="7"/>
      <c r="J43" s="33"/>
    </row>
    <row r="44" spans="1:11" ht="16.5" thickBot="1" x14ac:dyDescent="0.3">
      <c r="A44" s="3" t="s">
        <v>3</v>
      </c>
      <c r="B44" s="35" t="s">
        <v>91</v>
      </c>
      <c r="C44" s="73"/>
      <c r="D44" s="73"/>
      <c r="E44" s="4"/>
      <c r="F44" s="4"/>
      <c r="G44" s="4"/>
      <c r="H44" s="4"/>
      <c r="I44" s="12"/>
      <c r="J44" s="29">
        <f>SUM(I49:I58)</f>
        <v>2400000</v>
      </c>
    </row>
    <row r="45" spans="1:11" x14ac:dyDescent="0.25">
      <c r="A45" s="5"/>
      <c r="B45" s="16"/>
      <c r="C45" s="5"/>
      <c r="D45" s="5"/>
      <c r="E45" s="5"/>
      <c r="F45" s="5"/>
      <c r="G45" s="5"/>
      <c r="H45" s="5"/>
      <c r="I45" s="7"/>
      <c r="J45" s="34" t="s">
        <v>159</v>
      </c>
      <c r="K45" s="45">
        <f>SUM(I49:I54)</f>
        <v>1800000</v>
      </c>
    </row>
    <row r="46" spans="1:11" ht="15.75" x14ac:dyDescent="0.25">
      <c r="A46" s="30"/>
      <c r="B46" s="24" t="s">
        <v>119</v>
      </c>
      <c r="C46" s="10"/>
      <c r="D46" s="8"/>
      <c r="E46" s="8"/>
      <c r="F46" s="8"/>
      <c r="G46" s="8"/>
      <c r="H46" s="8"/>
      <c r="I46" s="14"/>
      <c r="J46" s="32" t="s">
        <v>160</v>
      </c>
      <c r="K46" s="45">
        <f>I58</f>
        <v>600000</v>
      </c>
    </row>
    <row r="47" spans="1:11" ht="15.75" x14ac:dyDescent="0.25">
      <c r="A47" s="30"/>
      <c r="B47" s="63" t="s">
        <v>67</v>
      </c>
      <c r="C47" s="23"/>
      <c r="D47" s="5"/>
      <c r="E47" s="5"/>
      <c r="F47" s="5"/>
      <c r="G47" s="5"/>
      <c r="H47" s="5"/>
      <c r="I47" s="7"/>
      <c r="J47" s="31"/>
    </row>
    <row r="48" spans="1:11" ht="15.75" x14ac:dyDescent="0.25">
      <c r="A48" s="54"/>
      <c r="B48" s="53" t="s">
        <v>36</v>
      </c>
      <c r="C48" s="23"/>
      <c r="D48" s="5"/>
      <c r="E48" s="5"/>
      <c r="F48" s="5"/>
      <c r="G48" s="5"/>
      <c r="H48" s="5"/>
      <c r="I48" s="7"/>
      <c r="J48" s="31"/>
    </row>
    <row r="49" spans="1:11" ht="15.75" x14ac:dyDescent="0.25">
      <c r="A49" s="30"/>
      <c r="B49" s="51" t="s">
        <v>95</v>
      </c>
      <c r="C49" s="52"/>
      <c r="D49" s="52"/>
      <c r="E49" s="52"/>
      <c r="F49" s="9"/>
      <c r="G49" s="9"/>
      <c r="H49" s="9"/>
      <c r="I49" s="28">
        <v>120000</v>
      </c>
      <c r="J49" s="31"/>
    </row>
    <row r="50" spans="1:11" ht="15.75" x14ac:dyDescent="0.25">
      <c r="A50" s="30"/>
      <c r="B50" s="5"/>
      <c r="C50" s="5"/>
      <c r="D50" s="5"/>
      <c r="E50" s="5"/>
      <c r="F50" s="5"/>
      <c r="G50" s="5"/>
      <c r="H50" s="5"/>
      <c r="I50" s="7"/>
      <c r="J50" s="31"/>
    </row>
    <row r="51" spans="1:11" ht="15.75" x14ac:dyDescent="0.25">
      <c r="A51" s="30"/>
      <c r="B51" s="24" t="s">
        <v>120</v>
      </c>
      <c r="C51" s="10"/>
      <c r="D51" s="8"/>
      <c r="E51" s="8"/>
      <c r="F51" s="8"/>
      <c r="G51" s="8"/>
      <c r="H51" s="8"/>
      <c r="I51" s="14"/>
      <c r="J51" s="31"/>
    </row>
    <row r="52" spans="1:11" ht="15.75" x14ac:dyDescent="0.25">
      <c r="A52" s="30"/>
      <c r="B52" s="63" t="s">
        <v>68</v>
      </c>
      <c r="C52" s="23"/>
      <c r="D52" s="5"/>
      <c r="E52" s="5"/>
      <c r="F52" s="5"/>
      <c r="G52" s="5"/>
      <c r="H52" s="5"/>
      <c r="I52" s="7"/>
      <c r="J52" s="31"/>
    </row>
    <row r="53" spans="1:11" x14ac:dyDescent="0.25">
      <c r="A53" s="55"/>
      <c r="B53" s="53" t="s">
        <v>121</v>
      </c>
      <c r="C53" s="22"/>
      <c r="D53" s="22"/>
      <c r="E53" s="22"/>
      <c r="F53" s="5"/>
      <c r="G53" s="5"/>
      <c r="H53" s="5"/>
      <c r="I53" s="7"/>
      <c r="J53" s="32"/>
    </row>
    <row r="54" spans="1:11" x14ac:dyDescent="0.25">
      <c r="A54" s="5"/>
      <c r="B54" s="51" t="s">
        <v>122</v>
      </c>
      <c r="C54" s="9"/>
      <c r="D54" s="9"/>
      <c r="E54" s="9"/>
      <c r="F54" s="9"/>
      <c r="G54" s="9"/>
      <c r="H54" s="9"/>
      <c r="I54" s="28">
        <f>14*120000</f>
        <v>1680000</v>
      </c>
      <c r="J54" s="32"/>
    </row>
    <row r="55" spans="1:11" x14ac:dyDescent="0.25">
      <c r="A55" s="5"/>
      <c r="B55" s="53"/>
      <c r="C55" s="5"/>
      <c r="D55" s="5"/>
      <c r="E55" s="5"/>
      <c r="F55" s="5"/>
      <c r="G55" s="5"/>
      <c r="H55" s="5"/>
      <c r="I55" s="7"/>
      <c r="J55" s="32"/>
    </row>
    <row r="56" spans="1:11" ht="15.75" x14ac:dyDescent="0.25">
      <c r="A56" s="30"/>
      <c r="B56" s="79" t="s">
        <v>146</v>
      </c>
      <c r="C56" s="10"/>
      <c r="D56" s="8"/>
      <c r="E56" s="8"/>
      <c r="F56" s="8"/>
      <c r="G56" s="8"/>
      <c r="H56" s="8"/>
      <c r="I56" s="21"/>
      <c r="J56" s="31"/>
    </row>
    <row r="57" spans="1:11" x14ac:dyDescent="0.25">
      <c r="A57" s="55"/>
      <c r="B57" s="53" t="s">
        <v>147</v>
      </c>
      <c r="C57" s="22"/>
      <c r="D57" s="22"/>
      <c r="E57" s="22"/>
      <c r="F57" s="5"/>
      <c r="G57" s="5"/>
      <c r="H57" s="5"/>
      <c r="I57" s="7"/>
      <c r="J57" s="32"/>
    </row>
    <row r="58" spans="1:11" x14ac:dyDescent="0.25">
      <c r="A58" s="5"/>
      <c r="B58" s="51" t="s">
        <v>148</v>
      </c>
      <c r="C58" s="9"/>
      <c r="D58" s="9"/>
      <c r="E58" s="9"/>
      <c r="F58" s="9"/>
      <c r="G58" s="9"/>
      <c r="H58" s="9"/>
      <c r="I58" s="28">
        <v>600000</v>
      </c>
      <c r="J58" s="32"/>
    </row>
    <row r="59" spans="1:11" ht="15.75" thickBot="1" x14ac:dyDescent="0.3">
      <c r="A59" s="5"/>
      <c r="B59" s="16"/>
      <c r="C59" s="5"/>
      <c r="D59" s="5"/>
      <c r="E59" s="5"/>
      <c r="F59" s="5"/>
      <c r="G59" s="5"/>
      <c r="H59" s="5"/>
      <c r="I59" s="7"/>
      <c r="J59" s="32"/>
    </row>
    <row r="60" spans="1:11" ht="16.5" thickBot="1" x14ac:dyDescent="0.3">
      <c r="A60" s="3" t="s">
        <v>15</v>
      </c>
      <c r="B60" s="15" t="s">
        <v>16</v>
      </c>
      <c r="C60" s="4"/>
      <c r="D60" s="4"/>
      <c r="E60" s="4"/>
      <c r="F60" s="4"/>
      <c r="G60" s="4"/>
      <c r="H60" s="4"/>
      <c r="I60" s="12"/>
      <c r="J60" s="29">
        <f>SUM(I63:I65)</f>
        <v>148000</v>
      </c>
    </row>
    <row r="61" spans="1:11" x14ac:dyDescent="0.25">
      <c r="A61" s="5"/>
      <c r="B61" s="16"/>
      <c r="C61" s="5"/>
      <c r="D61" s="5"/>
      <c r="E61" s="5"/>
      <c r="F61" s="5"/>
      <c r="G61" s="5"/>
      <c r="H61" s="5"/>
      <c r="I61" s="7"/>
      <c r="J61" s="32" t="s">
        <v>159</v>
      </c>
      <c r="K61" s="45">
        <f>SUM(I64:I65)</f>
        <v>148000</v>
      </c>
    </row>
    <row r="62" spans="1:11" x14ac:dyDescent="0.25">
      <c r="A62" s="5"/>
      <c r="B62" s="24" t="s">
        <v>76</v>
      </c>
      <c r="C62" s="10"/>
      <c r="D62" s="8"/>
      <c r="E62" s="8"/>
      <c r="F62" s="8"/>
      <c r="G62" s="8"/>
      <c r="H62" s="8"/>
      <c r="I62" s="21"/>
      <c r="J62" s="32" t="s">
        <v>160</v>
      </c>
    </row>
    <row r="63" spans="1:11" x14ac:dyDescent="0.25">
      <c r="A63" s="5"/>
      <c r="B63" s="25" t="s">
        <v>62</v>
      </c>
      <c r="C63" s="5"/>
      <c r="D63" s="5"/>
      <c r="E63" s="5"/>
      <c r="F63" s="5"/>
      <c r="G63" s="5"/>
      <c r="H63" s="5"/>
      <c r="I63" s="20"/>
      <c r="J63" s="32"/>
    </row>
    <row r="64" spans="1:11" x14ac:dyDescent="0.25">
      <c r="A64" s="5"/>
      <c r="B64" s="25" t="s">
        <v>138</v>
      </c>
      <c r="C64" s="5"/>
      <c r="D64" s="5"/>
      <c r="E64" s="5"/>
      <c r="F64" s="5"/>
      <c r="G64" s="5"/>
      <c r="H64" s="5"/>
      <c r="I64" s="20">
        <v>88000</v>
      </c>
      <c r="J64" s="32"/>
    </row>
    <row r="65" spans="1:11" x14ac:dyDescent="0.25">
      <c r="A65" s="5"/>
      <c r="B65" s="71" t="s">
        <v>58</v>
      </c>
      <c r="C65" s="9"/>
      <c r="D65" s="9"/>
      <c r="E65" s="9"/>
      <c r="F65" s="9"/>
      <c r="G65" s="9"/>
      <c r="H65" s="9"/>
      <c r="I65" s="28">
        <v>60000</v>
      </c>
      <c r="J65" s="32"/>
    </row>
    <row r="66" spans="1:11" ht="15.75" thickBot="1" x14ac:dyDescent="0.3">
      <c r="A66" s="5"/>
      <c r="B66" s="16"/>
      <c r="C66" s="5"/>
      <c r="D66" s="5"/>
      <c r="E66" s="5"/>
      <c r="F66" s="5"/>
      <c r="G66" s="5"/>
      <c r="H66" s="5"/>
      <c r="I66" s="7"/>
      <c r="J66" s="32"/>
    </row>
    <row r="67" spans="1:11" ht="16.5" thickBot="1" x14ac:dyDescent="0.3">
      <c r="A67" s="3" t="s">
        <v>74</v>
      </c>
      <c r="B67" s="15" t="s">
        <v>78</v>
      </c>
      <c r="C67" s="4"/>
      <c r="D67" s="4"/>
      <c r="E67" s="4"/>
      <c r="F67" s="4"/>
      <c r="G67" s="4"/>
      <c r="H67" s="4"/>
      <c r="I67" s="12"/>
      <c r="J67" s="29">
        <f>SUM(I70)</f>
        <v>150000</v>
      </c>
    </row>
    <row r="68" spans="1:11" x14ac:dyDescent="0.25">
      <c r="A68" s="5"/>
      <c r="B68" s="16"/>
      <c r="C68" s="5"/>
      <c r="D68" s="5"/>
      <c r="E68" s="5"/>
      <c r="F68" s="5"/>
      <c r="G68" s="5"/>
      <c r="H68" s="5"/>
      <c r="I68" s="7"/>
      <c r="J68" s="32"/>
    </row>
    <row r="69" spans="1:11" x14ac:dyDescent="0.25">
      <c r="A69" s="5"/>
      <c r="B69" s="24" t="s">
        <v>123</v>
      </c>
      <c r="C69" s="10"/>
      <c r="D69" s="8"/>
      <c r="E69" s="8"/>
      <c r="F69" s="8"/>
      <c r="G69" s="8"/>
      <c r="H69" s="8"/>
      <c r="I69" s="14"/>
      <c r="J69" s="32"/>
    </row>
    <row r="70" spans="1:11" x14ac:dyDescent="0.25">
      <c r="A70" s="5"/>
      <c r="B70" s="26" t="s">
        <v>75</v>
      </c>
      <c r="C70" s="9"/>
      <c r="D70" s="9"/>
      <c r="E70" s="9"/>
      <c r="F70" s="9"/>
      <c r="G70" s="9"/>
      <c r="H70" s="9"/>
      <c r="I70" s="28">
        <v>150000</v>
      </c>
      <c r="J70" s="32"/>
    </row>
    <row r="71" spans="1:11" ht="15.75" thickBot="1" x14ac:dyDescent="0.3">
      <c r="A71" s="5"/>
      <c r="B71" s="16"/>
      <c r="C71" s="5"/>
      <c r="D71" s="5"/>
      <c r="E71" s="5"/>
      <c r="F71" s="5"/>
      <c r="G71" s="5"/>
      <c r="H71" s="5"/>
      <c r="I71" s="7"/>
      <c r="J71" s="33"/>
    </row>
    <row r="72" spans="1:11" ht="16.5" thickBot="1" x14ac:dyDescent="0.3">
      <c r="A72" s="3" t="s">
        <v>4</v>
      </c>
      <c r="B72" s="15" t="s">
        <v>77</v>
      </c>
      <c r="C72" s="4"/>
      <c r="D72" s="4"/>
      <c r="E72" s="4"/>
      <c r="F72" s="4"/>
      <c r="G72" s="4"/>
      <c r="H72" s="4"/>
      <c r="I72" s="12"/>
      <c r="J72" s="29">
        <f>SUM(I76:I82)</f>
        <v>8779780.4499999993</v>
      </c>
    </row>
    <row r="73" spans="1:11" x14ac:dyDescent="0.25">
      <c r="A73" s="5"/>
      <c r="B73" s="6" t="s">
        <v>124</v>
      </c>
      <c r="C73" s="5"/>
      <c r="D73" s="5"/>
      <c r="E73" s="5"/>
      <c r="F73" s="5"/>
      <c r="G73" s="5"/>
      <c r="H73" s="5"/>
      <c r="I73" s="7"/>
      <c r="J73" s="32" t="s">
        <v>159</v>
      </c>
      <c r="K73" s="45">
        <f>SUM(I76:I79)</f>
        <v>7942670.4500000002</v>
      </c>
    </row>
    <row r="74" spans="1:11" x14ac:dyDescent="0.25">
      <c r="A74" s="5"/>
      <c r="B74" s="16"/>
      <c r="C74" s="5"/>
      <c r="D74" s="5"/>
      <c r="E74" s="5"/>
      <c r="F74" s="5"/>
      <c r="G74" s="5"/>
      <c r="H74" s="5"/>
      <c r="I74" s="7"/>
      <c r="J74" s="32" t="s">
        <v>160</v>
      </c>
      <c r="K74" s="45">
        <f>I82</f>
        <v>837110</v>
      </c>
    </row>
    <row r="75" spans="1:11" x14ac:dyDescent="0.25">
      <c r="A75" s="5"/>
      <c r="B75" s="79" t="s">
        <v>67</v>
      </c>
      <c r="C75" s="10"/>
      <c r="D75" s="8"/>
      <c r="E75" s="8"/>
      <c r="F75" s="8"/>
      <c r="G75" s="8"/>
      <c r="H75" s="8"/>
      <c r="I75" s="21"/>
      <c r="J75" s="32"/>
    </row>
    <row r="76" spans="1:11" x14ac:dyDescent="0.25">
      <c r="A76" s="5"/>
      <c r="B76" s="26" t="s">
        <v>77</v>
      </c>
      <c r="C76" s="9"/>
      <c r="D76" s="9"/>
      <c r="E76" s="9"/>
      <c r="F76" s="9"/>
      <c r="G76" s="9"/>
      <c r="H76" s="9"/>
      <c r="I76" s="28">
        <f>SUM(I7:I8, I34)*0.13+120000*0.15</f>
        <v>422560</v>
      </c>
      <c r="J76" s="32"/>
    </row>
    <row r="77" spans="1:11" x14ac:dyDescent="0.25">
      <c r="A77" s="5"/>
      <c r="B77" s="63" t="s">
        <v>68</v>
      </c>
      <c r="C77" s="23"/>
      <c r="D77" s="5"/>
      <c r="E77" s="5"/>
      <c r="F77" s="5"/>
      <c r="G77" s="5"/>
      <c r="H77" s="5"/>
      <c r="I77" s="7"/>
      <c r="J77" s="32"/>
    </row>
    <row r="78" spans="1:11" x14ac:dyDescent="0.25">
      <c r="A78" s="5"/>
      <c r="B78" s="25" t="s">
        <v>77</v>
      </c>
      <c r="C78" s="5"/>
      <c r="D78" s="5"/>
      <c r="E78" s="5"/>
      <c r="F78" s="5"/>
      <c r="G78" s="5"/>
      <c r="H78" s="5"/>
      <c r="I78" s="7">
        <f>SUM(I11:I14,I23,I38,I28,I40)*0.13+(1680000*0.15)</f>
        <v>7478110.4500000002</v>
      </c>
      <c r="J78" s="32"/>
    </row>
    <row r="79" spans="1:11" x14ac:dyDescent="0.25">
      <c r="A79" s="5"/>
      <c r="B79" s="26" t="s">
        <v>92</v>
      </c>
      <c r="C79" s="52"/>
      <c r="D79" s="52"/>
      <c r="E79" s="52"/>
      <c r="F79" s="9"/>
      <c r="G79" s="9"/>
      <c r="H79" s="9"/>
      <c r="I79" s="28">
        <f>I70*0.15+(I70*0.13)</f>
        <v>42000</v>
      </c>
      <c r="J79" s="32"/>
      <c r="K79" s="45"/>
    </row>
    <row r="80" spans="1:11" x14ac:dyDescent="0.25">
      <c r="A80" s="5"/>
      <c r="B80" s="5"/>
      <c r="C80" s="22"/>
      <c r="D80" s="22"/>
      <c r="E80" s="22"/>
      <c r="F80" s="5"/>
      <c r="G80" s="5"/>
      <c r="H80" s="5"/>
      <c r="I80" s="28"/>
      <c r="J80" s="7"/>
      <c r="K80" s="45"/>
    </row>
    <row r="81" spans="1:11" x14ac:dyDescent="0.25">
      <c r="A81" s="5"/>
      <c r="B81" s="79" t="s">
        <v>146</v>
      </c>
      <c r="C81" s="10"/>
      <c r="D81" s="8"/>
      <c r="E81" s="8"/>
      <c r="F81" s="8"/>
      <c r="G81" s="8"/>
      <c r="H81" s="8"/>
      <c r="I81" s="21"/>
      <c r="J81" s="32"/>
    </row>
    <row r="82" spans="1:11" x14ac:dyDescent="0.25">
      <c r="A82" s="5"/>
      <c r="B82" s="26" t="s">
        <v>77</v>
      </c>
      <c r="C82" s="9"/>
      <c r="D82" s="9"/>
      <c r="E82" s="9"/>
      <c r="F82" s="9"/>
      <c r="G82" s="9"/>
      <c r="H82" s="9"/>
      <c r="I82" s="28">
        <f>SUM(I17,I18,I25,I42)*0.13+(600000*0.15)</f>
        <v>837110</v>
      </c>
      <c r="J82" s="32"/>
    </row>
    <row r="83" spans="1:11" ht="15.75" thickBot="1" x14ac:dyDescent="0.3">
      <c r="A83" s="5"/>
      <c r="B83" s="16"/>
      <c r="C83" s="5"/>
      <c r="D83" s="5"/>
      <c r="E83" s="5"/>
      <c r="F83" s="5"/>
      <c r="G83" s="5"/>
      <c r="H83" s="5"/>
      <c r="I83" s="7"/>
      <c r="J83" s="32"/>
    </row>
    <row r="84" spans="1:11" ht="16.5" thickBot="1" x14ac:dyDescent="0.3">
      <c r="A84" s="3" t="s">
        <v>6</v>
      </c>
      <c r="B84" s="15" t="s">
        <v>17</v>
      </c>
      <c r="C84" s="4"/>
      <c r="D84" s="4"/>
      <c r="E84" s="4"/>
      <c r="F84" s="4"/>
      <c r="G84" s="4"/>
      <c r="H84" s="4"/>
      <c r="I84" s="12"/>
      <c r="J84" s="29">
        <f>SUM(I88:I95)</f>
        <v>750000</v>
      </c>
    </row>
    <row r="85" spans="1:11" x14ac:dyDescent="0.25">
      <c r="A85" s="5"/>
      <c r="B85" s="16"/>
      <c r="C85" s="5"/>
      <c r="D85" s="5"/>
      <c r="E85" s="5"/>
      <c r="F85" s="5"/>
      <c r="G85" s="5"/>
      <c r="H85" s="5"/>
      <c r="I85" s="7"/>
      <c r="J85" s="32" t="s">
        <v>159</v>
      </c>
      <c r="K85" s="45">
        <f>SUM(I88:I92)</f>
        <v>700000</v>
      </c>
    </row>
    <row r="86" spans="1:11" x14ac:dyDescent="0.25">
      <c r="A86" s="5"/>
      <c r="B86" s="24" t="s">
        <v>125</v>
      </c>
      <c r="C86" s="10"/>
      <c r="D86" s="8"/>
      <c r="E86" s="8"/>
      <c r="F86" s="8"/>
      <c r="G86" s="8"/>
      <c r="H86" s="8"/>
      <c r="I86" s="21"/>
      <c r="J86" s="32" t="s">
        <v>160</v>
      </c>
      <c r="K86" s="45">
        <f>I95</f>
        <v>50000</v>
      </c>
    </row>
    <row r="87" spans="1:11" x14ac:dyDescent="0.25">
      <c r="A87" s="5"/>
      <c r="B87" s="63" t="s">
        <v>68</v>
      </c>
      <c r="C87" s="23"/>
      <c r="D87" s="5"/>
      <c r="E87" s="5"/>
      <c r="F87" s="5"/>
      <c r="G87" s="5"/>
      <c r="H87" s="5"/>
      <c r="I87" s="20"/>
      <c r="J87" s="32"/>
    </row>
    <row r="88" spans="1:11" x14ac:dyDescent="0.25">
      <c r="A88" s="5"/>
      <c r="B88" s="17" t="s">
        <v>38</v>
      </c>
      <c r="C88" s="6"/>
      <c r="D88" s="5"/>
      <c r="E88" s="5"/>
      <c r="F88" s="5"/>
      <c r="G88" s="5"/>
      <c r="H88" s="5"/>
      <c r="I88" s="20">
        <v>100000</v>
      </c>
      <c r="J88" s="32"/>
    </row>
    <row r="89" spans="1:11" x14ac:dyDescent="0.25">
      <c r="A89" s="5"/>
      <c r="B89" s="17" t="s">
        <v>39</v>
      </c>
      <c r="C89" s="6"/>
      <c r="D89" s="5"/>
      <c r="E89" s="5"/>
      <c r="F89" s="5"/>
      <c r="G89" s="5"/>
      <c r="H89" s="5"/>
      <c r="I89" s="20">
        <v>100000</v>
      </c>
      <c r="J89" s="32"/>
    </row>
    <row r="90" spans="1:11" x14ac:dyDescent="0.25">
      <c r="A90" s="5"/>
      <c r="B90" s="17" t="s">
        <v>40</v>
      </c>
      <c r="C90" s="6"/>
      <c r="D90" s="5"/>
      <c r="E90" s="5"/>
      <c r="F90" s="5"/>
      <c r="G90" s="5"/>
      <c r="H90" s="5"/>
      <c r="I90" s="20">
        <v>250000</v>
      </c>
      <c r="J90" s="32"/>
    </row>
    <row r="91" spans="1:11" x14ac:dyDescent="0.25">
      <c r="A91" s="5"/>
      <c r="B91" s="17" t="s">
        <v>41</v>
      </c>
      <c r="C91" s="6"/>
      <c r="D91" s="5"/>
      <c r="E91" s="5"/>
      <c r="F91" s="5"/>
      <c r="G91" s="5"/>
      <c r="H91" s="5"/>
      <c r="I91" s="20">
        <v>100000</v>
      </c>
      <c r="J91" s="32"/>
    </row>
    <row r="92" spans="1:11" x14ac:dyDescent="0.25">
      <c r="A92" s="5"/>
      <c r="B92" s="18" t="s">
        <v>42</v>
      </c>
      <c r="C92" s="36"/>
      <c r="D92" s="9"/>
      <c r="E92" s="9"/>
      <c r="F92" s="9"/>
      <c r="G92" s="9"/>
      <c r="H92" s="9"/>
      <c r="I92" s="28">
        <v>150000</v>
      </c>
      <c r="J92" s="32"/>
    </row>
    <row r="93" spans="1:11" x14ac:dyDescent="0.25">
      <c r="A93" s="5"/>
      <c r="B93" s="17"/>
      <c r="C93" s="6"/>
      <c r="D93" s="5"/>
      <c r="E93" s="5"/>
      <c r="F93" s="5"/>
      <c r="G93" s="5"/>
      <c r="H93" s="5"/>
      <c r="I93" s="20"/>
      <c r="J93" s="32"/>
    </row>
    <row r="94" spans="1:11" x14ac:dyDescent="0.25">
      <c r="A94" s="5"/>
      <c r="B94" s="86" t="s">
        <v>146</v>
      </c>
      <c r="C94" s="87"/>
      <c r="D94" s="8"/>
      <c r="E94" s="8"/>
      <c r="F94" s="8"/>
      <c r="G94" s="8"/>
      <c r="H94" s="8"/>
      <c r="I94" s="21"/>
      <c r="J94" s="7"/>
    </row>
    <row r="95" spans="1:11" x14ac:dyDescent="0.25">
      <c r="A95" s="5"/>
      <c r="B95" s="18" t="s">
        <v>149</v>
      </c>
      <c r="C95" s="36"/>
      <c r="D95" s="9"/>
      <c r="E95" s="9"/>
      <c r="F95" s="9"/>
      <c r="G95" s="9"/>
      <c r="H95" s="9"/>
      <c r="I95" s="28">
        <v>50000</v>
      </c>
      <c r="J95" s="7"/>
    </row>
    <row r="96" spans="1:11" ht="15.75" thickBot="1" x14ac:dyDescent="0.3">
      <c r="A96" s="5"/>
      <c r="B96" s="16"/>
      <c r="C96" s="5"/>
      <c r="D96" s="5"/>
      <c r="E96" s="5"/>
      <c r="F96" s="5"/>
      <c r="G96" s="5"/>
      <c r="H96" s="5"/>
      <c r="I96" s="89"/>
      <c r="J96" s="88"/>
    </row>
    <row r="97" spans="1:11" ht="16.5" thickBot="1" x14ac:dyDescent="0.3">
      <c r="A97" s="3" t="s">
        <v>5</v>
      </c>
      <c r="B97" s="35" t="s">
        <v>14</v>
      </c>
      <c r="C97" s="4"/>
      <c r="D97" s="4"/>
      <c r="E97" s="4"/>
      <c r="F97" s="4"/>
      <c r="G97" s="4"/>
      <c r="H97" s="4"/>
      <c r="I97" s="12"/>
      <c r="J97" s="29">
        <f>SUM(I101:I109)</f>
        <v>900000</v>
      </c>
    </row>
    <row r="98" spans="1:11" x14ac:dyDescent="0.25">
      <c r="A98" s="5"/>
      <c r="B98" s="16"/>
      <c r="C98" s="5"/>
      <c r="D98" s="5"/>
      <c r="E98" s="5"/>
      <c r="F98" s="5"/>
      <c r="G98" s="5"/>
      <c r="H98" s="5"/>
      <c r="I98" s="7"/>
      <c r="J98" s="32" t="s">
        <v>159</v>
      </c>
      <c r="K98" s="45">
        <f>SUM(I101:I106)</f>
        <v>800000</v>
      </c>
    </row>
    <row r="99" spans="1:11" x14ac:dyDescent="0.25">
      <c r="A99" s="5"/>
      <c r="B99" s="24" t="s">
        <v>126</v>
      </c>
      <c r="C99" s="10"/>
      <c r="D99" s="8"/>
      <c r="E99" s="8"/>
      <c r="F99" s="8"/>
      <c r="G99" s="8"/>
      <c r="H99" s="8"/>
      <c r="I99" s="21"/>
      <c r="J99" s="32" t="s">
        <v>160</v>
      </c>
      <c r="K99" s="45">
        <f>I109</f>
        <v>100000</v>
      </c>
    </row>
    <row r="100" spans="1:11" x14ac:dyDescent="0.25">
      <c r="A100" s="5"/>
      <c r="B100" s="63" t="s">
        <v>68</v>
      </c>
      <c r="C100" s="23"/>
      <c r="D100" s="5"/>
      <c r="E100" s="5"/>
      <c r="F100" s="5"/>
      <c r="G100" s="5"/>
      <c r="H100" s="5"/>
      <c r="I100" s="20"/>
      <c r="J100" s="32"/>
    </row>
    <row r="101" spans="1:11" x14ac:dyDescent="0.25">
      <c r="A101" s="5"/>
      <c r="B101" s="17" t="s">
        <v>82</v>
      </c>
      <c r="C101" s="6"/>
      <c r="D101" s="5"/>
      <c r="E101" s="5"/>
      <c r="F101" s="5"/>
      <c r="G101" s="5"/>
      <c r="H101" s="5"/>
      <c r="I101" s="20">
        <v>100000</v>
      </c>
      <c r="J101" s="32"/>
    </row>
    <row r="102" spans="1:11" x14ac:dyDescent="0.25">
      <c r="A102" s="5"/>
      <c r="B102" s="17" t="s">
        <v>43</v>
      </c>
      <c r="C102" s="5"/>
      <c r="D102" s="5"/>
      <c r="E102" s="5"/>
      <c r="F102" s="5"/>
      <c r="G102" s="5"/>
      <c r="H102" s="5"/>
      <c r="I102" s="20">
        <v>50000</v>
      </c>
      <c r="J102" s="32"/>
    </row>
    <row r="103" spans="1:11" x14ac:dyDescent="0.25">
      <c r="A103" s="5"/>
      <c r="B103" s="17" t="s">
        <v>44</v>
      </c>
      <c r="C103" s="5"/>
      <c r="D103" s="5"/>
      <c r="E103" s="5"/>
      <c r="F103" s="5"/>
      <c r="G103" s="5"/>
      <c r="H103" s="5"/>
      <c r="I103" s="20">
        <v>50000</v>
      </c>
      <c r="J103" s="32"/>
    </row>
    <row r="104" spans="1:11" x14ac:dyDescent="0.25">
      <c r="A104" s="5"/>
      <c r="B104" s="17" t="s">
        <v>45</v>
      </c>
      <c r="C104" s="5"/>
      <c r="D104" s="5"/>
      <c r="E104" s="5"/>
      <c r="F104" s="5"/>
      <c r="G104" s="5"/>
      <c r="H104" s="5"/>
      <c r="I104" s="20">
        <v>50000</v>
      </c>
      <c r="J104" s="32"/>
    </row>
    <row r="105" spans="1:11" x14ac:dyDescent="0.25">
      <c r="A105" s="5"/>
      <c r="B105" s="17" t="s">
        <v>69</v>
      </c>
      <c r="C105" s="6"/>
      <c r="D105" s="5"/>
      <c r="E105" s="5"/>
      <c r="F105" s="5"/>
      <c r="G105" s="5"/>
      <c r="H105" s="5"/>
      <c r="I105" s="20">
        <v>275000</v>
      </c>
      <c r="J105" s="32"/>
    </row>
    <row r="106" spans="1:11" x14ac:dyDescent="0.25">
      <c r="A106" s="5"/>
      <c r="B106" s="18" t="s">
        <v>59</v>
      </c>
      <c r="C106" s="9"/>
      <c r="D106" s="9"/>
      <c r="E106" s="9"/>
      <c r="F106" s="9"/>
      <c r="G106" s="9"/>
      <c r="H106" s="9"/>
      <c r="I106" s="28">
        <v>275000</v>
      </c>
      <c r="J106" s="7"/>
    </row>
    <row r="107" spans="1:11" x14ac:dyDescent="0.25">
      <c r="A107" s="5"/>
      <c r="B107" s="17"/>
      <c r="C107" s="5"/>
      <c r="D107" s="5"/>
      <c r="E107" s="5"/>
      <c r="F107" s="5"/>
      <c r="G107" s="5"/>
      <c r="H107" s="5"/>
      <c r="I107" s="20"/>
      <c r="J107" s="7"/>
    </row>
    <row r="108" spans="1:11" x14ac:dyDescent="0.25">
      <c r="A108" s="5"/>
      <c r="B108" s="86" t="s">
        <v>146</v>
      </c>
      <c r="C108" s="87"/>
      <c r="D108" s="8"/>
      <c r="E108" s="8"/>
      <c r="F108" s="8"/>
      <c r="G108" s="8"/>
      <c r="H108" s="8"/>
      <c r="I108" s="14"/>
      <c r="J108" s="32"/>
    </row>
    <row r="109" spans="1:11" x14ac:dyDescent="0.25">
      <c r="A109" s="5"/>
      <c r="B109" s="18" t="s">
        <v>150</v>
      </c>
      <c r="C109" s="36"/>
      <c r="D109" s="9"/>
      <c r="E109" s="9"/>
      <c r="F109" s="9"/>
      <c r="G109" s="9"/>
      <c r="H109" s="9"/>
      <c r="I109" s="28">
        <v>100000</v>
      </c>
      <c r="J109" s="7"/>
    </row>
    <row r="110" spans="1:11" ht="15.75" thickBot="1" x14ac:dyDescent="0.3">
      <c r="A110" s="5"/>
      <c r="B110" s="16"/>
      <c r="C110" s="5"/>
      <c r="D110" s="5"/>
      <c r="E110" s="5"/>
      <c r="F110" s="5"/>
      <c r="G110" s="5"/>
      <c r="H110" s="5"/>
      <c r="I110" s="7"/>
      <c r="J110" s="32"/>
    </row>
    <row r="111" spans="1:11" ht="16.5" thickBot="1" x14ac:dyDescent="0.3">
      <c r="A111" s="3" t="s">
        <v>8</v>
      </c>
      <c r="B111" s="15" t="s">
        <v>79</v>
      </c>
      <c r="C111" s="4"/>
      <c r="D111" s="4"/>
      <c r="E111" s="4"/>
      <c r="F111" s="4"/>
      <c r="G111" s="4"/>
      <c r="H111" s="4"/>
      <c r="I111" s="12"/>
      <c r="J111" s="29">
        <f>SUM(I116:I120)</f>
        <v>112000</v>
      </c>
    </row>
    <row r="112" spans="1:11" x14ac:dyDescent="0.25">
      <c r="A112" s="5"/>
      <c r="B112" s="16"/>
      <c r="C112" s="5"/>
      <c r="D112" s="5"/>
      <c r="E112" s="5"/>
      <c r="F112" s="5"/>
      <c r="G112" s="5"/>
      <c r="H112" s="5"/>
      <c r="I112" s="7"/>
      <c r="J112" s="32" t="s">
        <v>159</v>
      </c>
      <c r="K112" s="45">
        <f>I116</f>
        <v>84000</v>
      </c>
    </row>
    <row r="113" spans="1:11" x14ac:dyDescent="0.25">
      <c r="A113" s="5"/>
      <c r="B113" s="24" t="s">
        <v>127</v>
      </c>
      <c r="C113" s="10"/>
      <c r="D113" s="8"/>
      <c r="E113" s="8"/>
      <c r="F113" s="8"/>
      <c r="G113" s="8"/>
      <c r="H113" s="8"/>
      <c r="I113" s="14"/>
      <c r="J113" s="32" t="s">
        <v>160</v>
      </c>
      <c r="K113" s="45">
        <f>I120</f>
        <v>28000</v>
      </c>
    </row>
    <row r="114" spans="1:11" x14ac:dyDescent="0.25">
      <c r="A114" s="5"/>
      <c r="B114" s="63" t="s">
        <v>68</v>
      </c>
      <c r="C114" s="23"/>
      <c r="D114" s="5"/>
      <c r="E114" s="5"/>
      <c r="F114" s="5"/>
      <c r="G114" s="5"/>
      <c r="H114" s="5"/>
      <c r="I114" s="7"/>
      <c r="J114" s="32"/>
    </row>
    <row r="115" spans="1:11" x14ac:dyDescent="0.25">
      <c r="A115" s="5"/>
      <c r="B115" s="17" t="s">
        <v>13</v>
      </c>
      <c r="C115" s="6"/>
      <c r="D115" s="5"/>
      <c r="E115" s="5"/>
      <c r="F115" s="5"/>
      <c r="G115" s="5"/>
      <c r="H115" s="5"/>
      <c r="I115" s="7"/>
      <c r="J115" s="32"/>
    </row>
    <row r="116" spans="1:11" x14ac:dyDescent="0.25">
      <c r="A116" s="5"/>
      <c r="B116" s="18" t="s">
        <v>80</v>
      </c>
      <c r="C116" s="9"/>
      <c r="D116" s="9"/>
      <c r="E116" s="9"/>
      <c r="F116" s="9"/>
      <c r="G116" s="9"/>
      <c r="H116" s="9"/>
      <c r="I116" s="28">
        <f>7000*12</f>
        <v>84000</v>
      </c>
      <c r="J116" s="32"/>
    </row>
    <row r="117" spans="1:11" x14ac:dyDescent="0.25">
      <c r="A117" s="5"/>
      <c r="B117" s="16"/>
      <c r="C117" s="5"/>
      <c r="D117" s="5"/>
      <c r="E117" s="5"/>
      <c r="F117" s="5"/>
      <c r="G117" s="5"/>
      <c r="H117" s="5"/>
      <c r="I117" s="7"/>
      <c r="J117" s="32"/>
    </row>
    <row r="118" spans="1:11" x14ac:dyDescent="0.25">
      <c r="A118" s="5"/>
      <c r="B118" s="86" t="s">
        <v>146</v>
      </c>
      <c r="C118" s="87"/>
      <c r="D118" s="8"/>
      <c r="E118" s="8"/>
      <c r="F118" s="8"/>
      <c r="G118" s="8"/>
      <c r="H118" s="8"/>
      <c r="I118" s="21"/>
      <c r="J118" s="7"/>
    </row>
    <row r="119" spans="1:11" x14ac:dyDescent="0.25">
      <c r="A119" s="5"/>
      <c r="B119" s="17" t="s">
        <v>13</v>
      </c>
      <c r="C119" s="6"/>
      <c r="D119" s="5"/>
      <c r="E119" s="5"/>
      <c r="F119" s="5"/>
      <c r="G119" s="5"/>
      <c r="H119" s="5"/>
      <c r="I119" s="20"/>
      <c r="J119" s="7"/>
    </row>
    <row r="120" spans="1:11" x14ac:dyDescent="0.25">
      <c r="A120" s="5"/>
      <c r="B120" s="18" t="s">
        <v>156</v>
      </c>
      <c r="C120" s="36"/>
      <c r="D120" s="9"/>
      <c r="E120" s="9"/>
      <c r="F120" s="9"/>
      <c r="G120" s="9"/>
      <c r="H120" s="9"/>
      <c r="I120" s="28">
        <v>28000</v>
      </c>
      <c r="J120" s="7"/>
    </row>
    <row r="121" spans="1:11" ht="15.75" thickBot="1" x14ac:dyDescent="0.3">
      <c r="A121" s="5"/>
      <c r="B121" s="16"/>
      <c r="C121" s="5"/>
      <c r="D121" s="5"/>
      <c r="E121" s="5"/>
      <c r="F121" s="5"/>
      <c r="G121" s="5"/>
      <c r="H121" s="5"/>
      <c r="I121" s="7"/>
      <c r="J121" s="32"/>
    </row>
    <row r="122" spans="1:11" ht="16.5" thickBot="1" x14ac:dyDescent="0.3">
      <c r="A122" s="3" t="s">
        <v>7</v>
      </c>
      <c r="B122" s="15" t="s">
        <v>72</v>
      </c>
      <c r="C122" s="4"/>
      <c r="D122" s="4"/>
      <c r="E122" s="4"/>
      <c r="F122" s="4"/>
      <c r="G122" s="4"/>
      <c r="H122" s="4"/>
      <c r="I122" s="12"/>
      <c r="J122" s="29">
        <f>SUM(I127:I133)</f>
        <v>152000</v>
      </c>
    </row>
    <row r="123" spans="1:11" x14ac:dyDescent="0.25">
      <c r="A123" s="5"/>
      <c r="B123" s="16"/>
      <c r="C123" s="5"/>
      <c r="D123" s="5"/>
      <c r="E123" s="5"/>
      <c r="F123" s="5"/>
      <c r="G123" s="5"/>
      <c r="H123" s="5"/>
      <c r="I123" s="7"/>
      <c r="J123" s="32" t="s">
        <v>159</v>
      </c>
      <c r="K123" s="45">
        <f>SUM(I126:I129)</f>
        <v>132000</v>
      </c>
    </row>
    <row r="124" spans="1:11" x14ac:dyDescent="0.25">
      <c r="A124" s="5"/>
      <c r="B124" s="24" t="s">
        <v>128</v>
      </c>
      <c r="C124" s="10"/>
      <c r="D124" s="8"/>
      <c r="E124" s="8"/>
      <c r="F124" s="8"/>
      <c r="G124" s="8"/>
      <c r="H124" s="8"/>
      <c r="I124" s="14"/>
      <c r="J124" s="32" t="s">
        <v>160</v>
      </c>
      <c r="K124" s="45">
        <f>I133</f>
        <v>20000</v>
      </c>
    </row>
    <row r="125" spans="1:11" x14ac:dyDescent="0.25">
      <c r="A125" s="5"/>
      <c r="B125" s="63" t="s">
        <v>68</v>
      </c>
      <c r="C125" s="23"/>
      <c r="D125" s="5"/>
      <c r="E125" s="5"/>
      <c r="F125" s="5"/>
      <c r="G125" s="5"/>
      <c r="H125" s="5"/>
      <c r="I125" s="7"/>
      <c r="J125" s="32"/>
    </row>
    <row r="126" spans="1:11" x14ac:dyDescent="0.25">
      <c r="A126" s="5"/>
      <c r="B126" s="17" t="s">
        <v>46</v>
      </c>
      <c r="C126" s="6"/>
      <c r="D126" s="5"/>
      <c r="E126" s="5"/>
      <c r="F126" s="5"/>
      <c r="G126" s="5"/>
      <c r="H126" s="5"/>
      <c r="I126" s="7"/>
      <c r="J126" s="32"/>
    </row>
    <row r="127" spans="1:11" x14ac:dyDescent="0.25">
      <c r="A127" s="5"/>
      <c r="B127" s="17" t="s">
        <v>81</v>
      </c>
      <c r="C127" s="6"/>
      <c r="D127" s="5"/>
      <c r="E127" s="5"/>
      <c r="F127" s="5"/>
      <c r="G127" s="5"/>
      <c r="H127" s="5"/>
      <c r="I127" s="7">
        <f>6000*12</f>
        <v>72000</v>
      </c>
      <c r="J127" s="32"/>
    </row>
    <row r="128" spans="1:11" x14ac:dyDescent="0.25">
      <c r="A128" s="5"/>
      <c r="B128" s="17" t="s">
        <v>47</v>
      </c>
      <c r="C128" s="6"/>
      <c r="D128" s="5"/>
      <c r="E128" s="5"/>
      <c r="F128" s="5"/>
      <c r="G128" s="5"/>
      <c r="H128" s="5"/>
      <c r="I128" s="7"/>
      <c r="J128" s="32"/>
    </row>
    <row r="129" spans="1:11" x14ac:dyDescent="0.25">
      <c r="A129" s="5"/>
      <c r="B129" s="18" t="s">
        <v>48</v>
      </c>
      <c r="C129" s="9"/>
      <c r="D129" s="9"/>
      <c r="E129" s="9"/>
      <c r="F129" s="9"/>
      <c r="G129" s="9"/>
      <c r="H129" s="9"/>
      <c r="I129" s="11">
        <f>5000*12</f>
        <v>60000</v>
      </c>
      <c r="J129" s="32"/>
    </row>
    <row r="130" spans="1:11" x14ac:dyDescent="0.25">
      <c r="A130" s="5"/>
      <c r="B130" s="16"/>
      <c r="C130" s="5"/>
      <c r="D130" s="5"/>
      <c r="E130" s="5"/>
      <c r="F130" s="5"/>
      <c r="G130" s="5"/>
      <c r="H130" s="5"/>
      <c r="I130" s="7"/>
      <c r="J130" s="32"/>
    </row>
    <row r="131" spans="1:11" x14ac:dyDescent="0.25">
      <c r="A131" s="5"/>
      <c r="B131" s="86" t="s">
        <v>146</v>
      </c>
      <c r="C131" s="87"/>
      <c r="D131" s="8"/>
      <c r="E131" s="8"/>
      <c r="F131" s="8"/>
      <c r="G131" s="8"/>
      <c r="H131" s="8"/>
      <c r="I131" s="21"/>
      <c r="J131" s="7"/>
    </row>
    <row r="132" spans="1:11" x14ac:dyDescent="0.25">
      <c r="A132" s="5"/>
      <c r="B132" s="17" t="s">
        <v>151</v>
      </c>
      <c r="C132" s="6"/>
      <c r="D132" s="5"/>
      <c r="E132" s="5"/>
      <c r="F132" s="5"/>
      <c r="G132" s="5"/>
      <c r="H132" s="5"/>
      <c r="I132" s="20"/>
      <c r="J132" s="7"/>
    </row>
    <row r="133" spans="1:11" x14ac:dyDescent="0.25">
      <c r="A133" s="5"/>
      <c r="B133" s="18" t="s">
        <v>158</v>
      </c>
      <c r="C133" s="36"/>
      <c r="D133" s="9"/>
      <c r="E133" s="9"/>
      <c r="F133" s="9"/>
      <c r="G133" s="9"/>
      <c r="H133" s="9"/>
      <c r="I133" s="28">
        <v>20000</v>
      </c>
      <c r="J133" s="7"/>
    </row>
    <row r="134" spans="1:11" ht="15.75" thickBot="1" x14ac:dyDescent="0.3">
      <c r="A134" s="5"/>
      <c r="B134" s="16"/>
      <c r="C134" s="6"/>
      <c r="D134" s="5"/>
      <c r="E134" s="5"/>
      <c r="F134" s="5"/>
      <c r="G134" s="5"/>
      <c r="H134" s="5"/>
      <c r="I134" s="7"/>
      <c r="J134" s="32"/>
    </row>
    <row r="135" spans="1:11" ht="16.5" thickBot="1" x14ac:dyDescent="0.3">
      <c r="A135" s="3" t="s">
        <v>19</v>
      </c>
      <c r="B135" s="15" t="s">
        <v>20</v>
      </c>
      <c r="C135" s="4"/>
      <c r="D135" s="4"/>
      <c r="E135" s="4"/>
      <c r="F135" s="4"/>
      <c r="G135" s="4"/>
      <c r="H135" s="4"/>
      <c r="I135" s="12"/>
      <c r="J135" s="29">
        <f>SUM(I139:I146)</f>
        <v>4284000</v>
      </c>
    </row>
    <row r="136" spans="1:11" x14ac:dyDescent="0.25">
      <c r="A136" s="5"/>
      <c r="B136" s="16"/>
      <c r="C136" s="5"/>
      <c r="D136" s="5"/>
      <c r="E136" s="5"/>
      <c r="F136" s="5"/>
      <c r="G136" s="5"/>
      <c r="H136" s="5"/>
      <c r="I136" s="7"/>
      <c r="J136" s="32" t="s">
        <v>159</v>
      </c>
      <c r="K136" s="45">
        <f>SUM(I139:I141)</f>
        <v>2040000</v>
      </c>
    </row>
    <row r="137" spans="1:11" x14ac:dyDescent="0.25">
      <c r="A137" s="5"/>
      <c r="B137" s="24" t="s">
        <v>129</v>
      </c>
      <c r="C137" s="10"/>
      <c r="D137" s="8"/>
      <c r="E137" s="8"/>
      <c r="F137" s="8"/>
      <c r="G137" s="8"/>
      <c r="H137" s="8"/>
      <c r="I137" s="21"/>
      <c r="J137" s="32" t="s">
        <v>160</v>
      </c>
      <c r="K137" s="45">
        <f>SUM(I144:I146)</f>
        <v>2244000</v>
      </c>
    </row>
    <row r="138" spans="1:11" x14ac:dyDescent="0.25">
      <c r="A138" s="5"/>
      <c r="B138" s="63" t="s">
        <v>68</v>
      </c>
      <c r="C138" s="23"/>
      <c r="D138" s="5"/>
      <c r="E138" s="5"/>
      <c r="F138" s="5"/>
      <c r="G138" s="5"/>
      <c r="H138" s="5"/>
      <c r="I138" s="20"/>
      <c r="J138" s="32"/>
    </row>
    <row r="139" spans="1:11" x14ac:dyDescent="0.25">
      <c r="A139" s="5"/>
      <c r="B139" s="17" t="s">
        <v>83</v>
      </c>
      <c r="C139" s="6"/>
      <c r="D139" s="5"/>
      <c r="E139" s="5"/>
      <c r="F139" s="5"/>
      <c r="G139" s="5"/>
      <c r="H139" s="5"/>
      <c r="I139" s="20">
        <v>320000</v>
      </c>
      <c r="J139" s="32"/>
    </row>
    <row r="140" spans="1:11" x14ac:dyDescent="0.25">
      <c r="A140" s="5"/>
      <c r="B140" s="17" t="s">
        <v>84</v>
      </c>
      <c r="C140" s="5"/>
      <c r="D140" s="5"/>
      <c r="E140" s="5"/>
      <c r="F140" s="5"/>
      <c r="G140" s="5"/>
      <c r="H140" s="5"/>
      <c r="I140" s="20">
        <v>1200000</v>
      </c>
      <c r="J140" s="32"/>
    </row>
    <row r="141" spans="1:11" x14ac:dyDescent="0.25">
      <c r="A141" s="5"/>
      <c r="B141" s="18" t="s">
        <v>85</v>
      </c>
      <c r="C141" s="36"/>
      <c r="D141" s="9"/>
      <c r="E141" s="9"/>
      <c r="F141" s="9"/>
      <c r="G141" s="9"/>
      <c r="H141" s="9"/>
      <c r="I141" s="28">
        <v>520000</v>
      </c>
      <c r="J141" s="32"/>
    </row>
    <row r="142" spans="1:11" x14ac:dyDescent="0.25">
      <c r="A142" s="5"/>
      <c r="B142" s="16"/>
      <c r="C142" s="6"/>
      <c r="D142" s="5"/>
      <c r="E142" s="5"/>
      <c r="F142" s="5"/>
      <c r="G142" s="5"/>
      <c r="H142" s="5"/>
      <c r="I142" s="7"/>
      <c r="J142" s="32"/>
    </row>
    <row r="143" spans="1:11" x14ac:dyDescent="0.25">
      <c r="A143" s="5"/>
      <c r="B143" s="86" t="s">
        <v>146</v>
      </c>
      <c r="C143" s="87"/>
      <c r="D143" s="8"/>
      <c r="E143" s="8"/>
      <c r="F143" s="8"/>
      <c r="G143" s="8"/>
      <c r="H143" s="8"/>
      <c r="I143" s="21"/>
      <c r="J143" s="32"/>
    </row>
    <row r="144" spans="1:11" x14ac:dyDescent="0.25">
      <c r="A144" s="5"/>
      <c r="B144" s="17" t="s">
        <v>83</v>
      </c>
      <c r="C144" s="6"/>
      <c r="D144" s="5"/>
      <c r="E144" s="5"/>
      <c r="F144" s="5"/>
      <c r="G144" s="5"/>
      <c r="H144" s="5"/>
      <c r="I144" s="20">
        <v>320000</v>
      </c>
      <c r="J144" s="32"/>
    </row>
    <row r="145" spans="1:11" x14ac:dyDescent="0.25">
      <c r="A145" s="5"/>
      <c r="B145" s="17" t="s">
        <v>84</v>
      </c>
      <c r="C145" s="5"/>
      <c r="D145" s="5"/>
      <c r="E145" s="5"/>
      <c r="F145" s="5"/>
      <c r="G145" s="5"/>
      <c r="H145" s="5"/>
      <c r="I145" s="20">
        <v>1404000</v>
      </c>
      <c r="J145" s="32"/>
    </row>
    <row r="146" spans="1:11" x14ac:dyDescent="0.25">
      <c r="A146" s="5"/>
      <c r="B146" s="18" t="s">
        <v>85</v>
      </c>
      <c r="C146" s="36"/>
      <c r="D146" s="9"/>
      <c r="E146" s="9"/>
      <c r="F146" s="9"/>
      <c r="G146" s="9"/>
      <c r="H146" s="9"/>
      <c r="I146" s="28">
        <v>520000</v>
      </c>
      <c r="J146" s="32"/>
    </row>
    <row r="147" spans="1:11" ht="15.75" thickBot="1" x14ac:dyDescent="0.3">
      <c r="A147" s="5"/>
      <c r="B147" s="16"/>
      <c r="C147" s="6"/>
      <c r="D147" s="5"/>
      <c r="E147" s="5"/>
      <c r="F147" s="5"/>
      <c r="G147" s="5"/>
      <c r="H147" s="5"/>
      <c r="I147" s="7"/>
      <c r="J147" s="32"/>
    </row>
    <row r="148" spans="1:11" ht="16.5" thickBot="1" x14ac:dyDescent="0.3">
      <c r="A148" s="3" t="s">
        <v>9</v>
      </c>
      <c r="B148" s="15" t="s">
        <v>10</v>
      </c>
      <c r="C148" s="4"/>
      <c r="D148" s="4"/>
      <c r="E148" s="4"/>
      <c r="F148" s="4"/>
      <c r="G148" s="4"/>
      <c r="H148" s="4"/>
      <c r="I148" s="12"/>
      <c r="J148" s="29">
        <f>SUM(I153:I157)</f>
        <v>14484260</v>
      </c>
    </row>
    <row r="149" spans="1:11" x14ac:dyDescent="0.25">
      <c r="A149" s="5"/>
      <c r="B149" s="16"/>
      <c r="C149" s="5"/>
      <c r="D149" s="5"/>
      <c r="E149" s="5"/>
      <c r="F149" s="5"/>
      <c r="G149" s="5"/>
      <c r="H149" s="5"/>
      <c r="I149" s="7"/>
      <c r="J149" s="32" t="s">
        <v>159</v>
      </c>
      <c r="K149" s="45">
        <f>I153</f>
        <v>13059200</v>
      </c>
    </row>
    <row r="150" spans="1:11" x14ac:dyDescent="0.25">
      <c r="A150" s="5"/>
      <c r="B150" s="24" t="s">
        <v>130</v>
      </c>
      <c r="C150" s="10"/>
      <c r="D150" s="8"/>
      <c r="E150" s="8"/>
      <c r="F150" s="8"/>
      <c r="G150" s="8"/>
      <c r="H150" s="8"/>
      <c r="I150" s="21"/>
      <c r="J150" s="32" t="s">
        <v>160</v>
      </c>
      <c r="K150" s="45">
        <f>I157</f>
        <v>1425060</v>
      </c>
    </row>
    <row r="151" spans="1:11" x14ac:dyDescent="0.25">
      <c r="A151" s="5"/>
      <c r="B151" s="63" t="s">
        <v>68</v>
      </c>
      <c r="C151" s="23"/>
      <c r="D151" s="5"/>
      <c r="E151" s="5"/>
      <c r="F151" s="5"/>
      <c r="G151" s="5"/>
      <c r="H151" s="5"/>
      <c r="I151" s="20"/>
      <c r="J151" s="32"/>
    </row>
    <row r="152" spans="1:11" x14ac:dyDescent="0.25">
      <c r="A152" s="5"/>
      <c r="B152" s="81" t="s">
        <v>139</v>
      </c>
      <c r="C152" s="23"/>
      <c r="D152" s="5"/>
      <c r="E152" s="5"/>
      <c r="F152" s="5"/>
      <c r="G152" s="5"/>
      <c r="H152" s="5"/>
      <c r="I152" s="20"/>
      <c r="J152" s="32"/>
    </row>
    <row r="153" spans="1:11" x14ac:dyDescent="0.25">
      <c r="A153" s="5"/>
      <c r="B153" s="18" t="s">
        <v>100</v>
      </c>
      <c r="C153" s="36"/>
      <c r="D153" s="9"/>
      <c r="E153" s="9"/>
      <c r="F153" s="9"/>
      <c r="G153" s="9"/>
      <c r="H153" s="9"/>
      <c r="I153" s="28">
        <f>70*220*848</f>
        <v>13059200</v>
      </c>
      <c r="J153" s="32"/>
    </row>
    <row r="154" spans="1:11" x14ac:dyDescent="0.25">
      <c r="A154" s="5"/>
      <c r="B154" s="16"/>
      <c r="C154" s="6"/>
      <c r="D154" s="5"/>
      <c r="E154" s="5"/>
      <c r="F154" s="5"/>
      <c r="G154" s="5"/>
      <c r="H154" s="5"/>
      <c r="I154" s="7"/>
      <c r="J154" s="32"/>
    </row>
    <row r="155" spans="1:11" x14ac:dyDescent="0.25">
      <c r="A155" s="5"/>
      <c r="B155" s="86" t="s">
        <v>146</v>
      </c>
      <c r="C155" s="87"/>
      <c r="D155" s="8"/>
      <c r="E155" s="8"/>
      <c r="F155" s="8"/>
      <c r="G155" s="8"/>
      <c r="H155" s="8"/>
      <c r="I155" s="21"/>
      <c r="J155" s="32"/>
    </row>
    <row r="156" spans="1:11" x14ac:dyDescent="0.25">
      <c r="A156" s="5"/>
      <c r="B156" s="81" t="s">
        <v>139</v>
      </c>
      <c r="C156" s="23"/>
      <c r="D156" s="5"/>
      <c r="E156" s="5"/>
      <c r="F156" s="5"/>
      <c r="G156" s="5"/>
      <c r="H156" s="5"/>
      <c r="I156" s="20"/>
      <c r="J156" s="32"/>
    </row>
    <row r="157" spans="1:11" x14ac:dyDescent="0.25">
      <c r="A157" s="5"/>
      <c r="B157" s="18" t="s">
        <v>152</v>
      </c>
      <c r="C157" s="36"/>
      <c r="D157" s="9"/>
      <c r="E157" s="9"/>
      <c r="F157" s="9"/>
      <c r="G157" s="9"/>
      <c r="H157" s="9"/>
      <c r="I157" s="28">
        <f>18*87*910</f>
        <v>1425060</v>
      </c>
      <c r="J157" s="32"/>
    </row>
    <row r="158" spans="1:11" ht="15.75" thickBot="1" x14ac:dyDescent="0.3">
      <c r="A158" s="5"/>
      <c r="B158" s="16"/>
      <c r="C158" s="6"/>
      <c r="D158" s="5"/>
      <c r="E158" s="5"/>
      <c r="F158" s="5"/>
      <c r="G158" s="5"/>
      <c r="H158" s="5"/>
      <c r="I158" s="7"/>
      <c r="J158" s="32"/>
    </row>
    <row r="159" spans="1:11" ht="16.5" thickBot="1" x14ac:dyDescent="0.3">
      <c r="A159" s="3" t="s">
        <v>49</v>
      </c>
      <c r="B159" s="15" t="s">
        <v>50</v>
      </c>
      <c r="C159" s="4"/>
      <c r="D159" s="4"/>
      <c r="E159" s="4"/>
      <c r="F159" s="4"/>
      <c r="G159" s="4"/>
      <c r="H159" s="4"/>
      <c r="I159" s="12"/>
      <c r="J159" s="29">
        <f>SUM(I163:I171)</f>
        <v>770000</v>
      </c>
    </row>
    <row r="160" spans="1:11" x14ac:dyDescent="0.25">
      <c r="A160" s="5"/>
      <c r="B160" s="16"/>
      <c r="C160" s="5"/>
      <c r="D160" s="5"/>
      <c r="E160" s="5"/>
      <c r="F160" s="5"/>
      <c r="G160" s="5"/>
      <c r="H160" s="5"/>
      <c r="I160" s="7"/>
      <c r="J160" s="32" t="s">
        <v>159</v>
      </c>
      <c r="K160" s="45">
        <f>SUM(I163:I168)</f>
        <v>570000</v>
      </c>
    </row>
    <row r="161" spans="1:11" x14ac:dyDescent="0.25">
      <c r="A161" s="5"/>
      <c r="B161" s="24" t="s">
        <v>131</v>
      </c>
      <c r="C161" s="10"/>
      <c r="D161" s="8"/>
      <c r="E161" s="8"/>
      <c r="F161" s="8"/>
      <c r="G161" s="8"/>
      <c r="H161" s="8"/>
      <c r="I161" s="14"/>
      <c r="J161" s="32" t="s">
        <v>160</v>
      </c>
      <c r="K161" s="45">
        <f>I171</f>
        <v>200000</v>
      </c>
    </row>
    <row r="162" spans="1:11" x14ac:dyDescent="0.25">
      <c r="A162" s="5"/>
      <c r="B162" s="63" t="s">
        <v>68</v>
      </c>
      <c r="C162" s="23"/>
      <c r="D162" s="5"/>
      <c r="E162" s="5"/>
      <c r="F162" s="5"/>
      <c r="G162" s="5"/>
      <c r="H162" s="5"/>
      <c r="I162" s="7"/>
      <c r="J162" s="32"/>
    </row>
    <row r="163" spans="1:11" x14ac:dyDescent="0.25">
      <c r="A163" s="5"/>
      <c r="B163" s="17" t="s">
        <v>70</v>
      </c>
      <c r="C163" s="6"/>
      <c r="D163" s="5"/>
      <c r="E163" s="5"/>
      <c r="F163" s="5"/>
      <c r="G163" s="5"/>
      <c r="H163" s="5"/>
      <c r="I163" s="7">
        <v>50000</v>
      </c>
      <c r="J163" s="32"/>
    </row>
    <row r="164" spans="1:11" x14ac:dyDescent="0.25">
      <c r="A164" s="5"/>
      <c r="B164" s="17" t="s">
        <v>71</v>
      </c>
      <c r="C164" s="6"/>
      <c r="D164" s="5"/>
      <c r="E164" s="5"/>
      <c r="F164" s="5"/>
      <c r="G164" s="5"/>
      <c r="H164" s="5"/>
      <c r="I164" s="7">
        <v>50000</v>
      </c>
      <c r="J164" s="32"/>
    </row>
    <row r="165" spans="1:11" x14ac:dyDescent="0.25">
      <c r="A165" s="5"/>
      <c r="B165" s="17" t="s">
        <v>108</v>
      </c>
      <c r="C165" s="6"/>
      <c r="D165" s="5"/>
      <c r="E165" s="5"/>
      <c r="F165" s="5"/>
      <c r="G165" s="5"/>
      <c r="H165" s="5"/>
      <c r="I165" s="7">
        <v>150000</v>
      </c>
      <c r="J165" s="32"/>
    </row>
    <row r="166" spans="1:11" x14ac:dyDescent="0.25">
      <c r="A166" s="5"/>
      <c r="B166" s="17" t="s">
        <v>106</v>
      </c>
      <c r="C166" s="6"/>
      <c r="D166" s="5"/>
      <c r="E166" s="5"/>
      <c r="F166" s="5"/>
      <c r="G166" s="5"/>
      <c r="H166" s="5"/>
      <c r="I166" s="7">
        <v>150000</v>
      </c>
      <c r="J166" s="32"/>
    </row>
    <row r="167" spans="1:11" x14ac:dyDescent="0.25">
      <c r="A167" s="5"/>
      <c r="B167" s="17" t="s">
        <v>51</v>
      </c>
      <c r="C167" s="6"/>
      <c r="D167" s="5"/>
      <c r="E167" s="5"/>
      <c r="F167" s="5"/>
      <c r="G167" s="5"/>
      <c r="H167" s="5"/>
      <c r="I167" s="7">
        <v>20000</v>
      </c>
      <c r="J167" s="32"/>
    </row>
    <row r="168" spans="1:11" x14ac:dyDescent="0.25">
      <c r="A168" s="5"/>
      <c r="B168" s="18" t="s">
        <v>57</v>
      </c>
      <c r="C168" s="9"/>
      <c r="D168" s="9"/>
      <c r="E168" s="9"/>
      <c r="F168" s="9"/>
      <c r="G168" s="9"/>
      <c r="H168" s="9"/>
      <c r="I168" s="28">
        <v>150000</v>
      </c>
      <c r="J168" s="32"/>
    </row>
    <row r="169" spans="1:11" x14ac:dyDescent="0.25">
      <c r="A169" s="5"/>
      <c r="B169" s="16"/>
      <c r="C169" s="6"/>
      <c r="D169" s="5"/>
      <c r="E169" s="5"/>
      <c r="F169" s="5"/>
      <c r="G169" s="5"/>
      <c r="H169" s="5"/>
      <c r="I169" s="7"/>
      <c r="J169" s="32"/>
    </row>
    <row r="170" spans="1:11" x14ac:dyDescent="0.25">
      <c r="A170" s="5"/>
      <c r="B170" s="86" t="s">
        <v>146</v>
      </c>
      <c r="C170" s="87"/>
      <c r="D170" s="8"/>
      <c r="E170" s="8"/>
      <c r="F170" s="8"/>
      <c r="G170" s="8"/>
      <c r="H170" s="8"/>
      <c r="I170" s="21"/>
      <c r="J170" s="32"/>
    </row>
    <row r="171" spans="1:11" x14ac:dyDescent="0.25">
      <c r="A171" s="5"/>
      <c r="B171" s="18" t="s">
        <v>50</v>
      </c>
      <c r="C171" s="36"/>
      <c r="D171" s="9"/>
      <c r="E171" s="9"/>
      <c r="F171" s="9"/>
      <c r="G171" s="9"/>
      <c r="H171" s="9"/>
      <c r="I171" s="28">
        <v>200000</v>
      </c>
      <c r="J171" s="32"/>
    </row>
    <row r="172" spans="1:11" ht="15.75" thickBot="1" x14ac:dyDescent="0.3">
      <c r="A172" s="5"/>
      <c r="B172" s="16"/>
      <c r="C172" s="6"/>
      <c r="D172" s="5"/>
      <c r="E172" s="5"/>
      <c r="F172" s="5"/>
      <c r="G172" s="5"/>
      <c r="H172" s="5"/>
      <c r="I172" s="7"/>
      <c r="J172" s="32"/>
    </row>
    <row r="173" spans="1:11" ht="16.5" thickBot="1" x14ac:dyDescent="0.3">
      <c r="A173" s="3" t="s">
        <v>86</v>
      </c>
      <c r="B173" s="15" t="s">
        <v>18</v>
      </c>
      <c r="C173" s="4"/>
      <c r="D173" s="4"/>
      <c r="E173" s="4"/>
      <c r="F173" s="4"/>
      <c r="G173" s="4"/>
      <c r="H173" s="4"/>
      <c r="I173" s="12"/>
      <c r="J173" s="29">
        <f>SUM(I177:I189)</f>
        <v>5818268</v>
      </c>
    </row>
    <row r="174" spans="1:11" x14ac:dyDescent="0.25">
      <c r="A174" s="5"/>
      <c r="B174" s="16"/>
      <c r="C174" s="5"/>
      <c r="D174" s="5"/>
      <c r="E174" s="5"/>
      <c r="F174" s="5"/>
      <c r="G174" s="5"/>
      <c r="H174" s="5"/>
      <c r="I174" s="7"/>
      <c r="J174" s="32" t="s">
        <v>159</v>
      </c>
      <c r="K174" s="45">
        <f>SUM(I177:I186)</f>
        <v>5518268</v>
      </c>
    </row>
    <row r="175" spans="1:11" x14ac:dyDescent="0.25">
      <c r="A175" s="5"/>
      <c r="B175" s="24" t="s">
        <v>132</v>
      </c>
      <c r="C175" s="10"/>
      <c r="D175" s="8"/>
      <c r="E175" s="8"/>
      <c r="F175" s="8"/>
      <c r="G175" s="8"/>
      <c r="H175" s="8"/>
      <c r="I175" s="21"/>
      <c r="J175" s="32" t="s">
        <v>160</v>
      </c>
      <c r="K175" s="45">
        <f>I189</f>
        <v>300000</v>
      </c>
    </row>
    <row r="176" spans="1:11" x14ac:dyDescent="0.25">
      <c r="A176" s="5"/>
      <c r="B176" s="63" t="s">
        <v>68</v>
      </c>
      <c r="C176" s="23"/>
      <c r="D176" s="5"/>
      <c r="E176" s="5"/>
      <c r="F176" s="5"/>
      <c r="G176" s="5"/>
      <c r="H176" s="5"/>
      <c r="I176" s="20"/>
      <c r="J176" s="32"/>
    </row>
    <row r="177" spans="1:11" x14ac:dyDescent="0.25">
      <c r="A177" s="5"/>
      <c r="B177" s="25" t="s">
        <v>107</v>
      </c>
      <c r="C177" s="23"/>
      <c r="D177" s="5"/>
      <c r="E177" s="5"/>
      <c r="F177" s="5"/>
      <c r="G177" s="5"/>
      <c r="H177" s="5"/>
      <c r="I177" s="20">
        <v>40000</v>
      </c>
      <c r="J177" s="32"/>
    </row>
    <row r="178" spans="1:11" x14ac:dyDescent="0.25">
      <c r="A178" s="5"/>
      <c r="B178" s="25" t="s">
        <v>66</v>
      </c>
      <c r="C178" s="23"/>
      <c r="D178" s="5"/>
      <c r="E178" s="5"/>
      <c r="F178" s="5"/>
      <c r="G178" s="5"/>
      <c r="H178" s="5"/>
      <c r="I178" s="20">
        <v>90000</v>
      </c>
      <c r="J178" s="32"/>
    </row>
    <row r="179" spans="1:11" x14ac:dyDescent="0.25">
      <c r="A179" s="5"/>
      <c r="B179" s="17" t="s">
        <v>52</v>
      </c>
      <c r="C179" s="23"/>
      <c r="D179" s="5"/>
      <c r="E179" s="5"/>
      <c r="F179" s="5"/>
      <c r="G179" s="5"/>
      <c r="H179" s="5"/>
      <c r="I179" s="20">
        <v>50000</v>
      </c>
      <c r="J179" s="32"/>
    </row>
    <row r="180" spans="1:11" x14ac:dyDescent="0.25">
      <c r="A180" s="5"/>
      <c r="B180" s="17" t="s">
        <v>53</v>
      </c>
      <c r="C180" s="6"/>
      <c r="D180" s="5"/>
      <c r="E180" s="5"/>
      <c r="F180" s="5"/>
      <c r="G180" s="5"/>
      <c r="H180" s="5"/>
      <c r="I180" s="20">
        <v>150000</v>
      </c>
      <c r="J180" s="32"/>
    </row>
    <row r="181" spans="1:11" x14ac:dyDescent="0.25">
      <c r="A181" s="5"/>
      <c r="B181" s="17" t="s">
        <v>54</v>
      </c>
      <c r="C181" s="6"/>
      <c r="D181" s="5"/>
      <c r="E181" s="5"/>
      <c r="F181" s="5"/>
      <c r="G181" s="5"/>
      <c r="H181" s="5"/>
      <c r="I181" s="20">
        <v>60000</v>
      </c>
      <c r="J181" s="32"/>
    </row>
    <row r="182" spans="1:11" x14ac:dyDescent="0.25">
      <c r="A182" s="5"/>
      <c r="B182" s="17" t="s">
        <v>105</v>
      </c>
      <c r="C182" s="6"/>
      <c r="D182" s="5"/>
      <c r="E182" s="5"/>
      <c r="F182" s="5"/>
      <c r="G182" s="5"/>
      <c r="H182" s="5"/>
      <c r="I182" s="20">
        <f>(197920*1*4)+(317897*1*4)</f>
        <v>2063268</v>
      </c>
      <c r="J182" s="32"/>
    </row>
    <row r="183" spans="1:11" x14ac:dyDescent="0.25">
      <c r="A183" s="5"/>
      <c r="B183" s="17" t="s">
        <v>101</v>
      </c>
      <c r="C183" s="6"/>
      <c r="D183" s="5"/>
      <c r="E183" s="5"/>
      <c r="F183" s="5"/>
      <c r="G183" s="5"/>
      <c r="H183" s="5"/>
      <c r="I183" s="20">
        <v>2000000</v>
      </c>
      <c r="J183" s="32"/>
    </row>
    <row r="184" spans="1:11" x14ac:dyDescent="0.25">
      <c r="A184" s="5"/>
      <c r="B184" s="76" t="s">
        <v>96</v>
      </c>
      <c r="C184" s="77"/>
      <c r="D184" s="74"/>
      <c r="E184" s="74"/>
      <c r="F184" s="74"/>
      <c r="G184" s="74"/>
      <c r="H184" s="74"/>
      <c r="I184" s="20">
        <v>800000</v>
      </c>
      <c r="J184" s="32"/>
    </row>
    <row r="185" spans="1:11" x14ac:dyDescent="0.25">
      <c r="A185" s="5"/>
      <c r="B185" s="17" t="s">
        <v>21</v>
      </c>
      <c r="C185" s="6"/>
      <c r="D185" s="5"/>
      <c r="E185" s="5"/>
      <c r="F185" s="5"/>
      <c r="G185" s="5"/>
      <c r="H185" s="5"/>
      <c r="I185" s="20">
        <v>250000</v>
      </c>
      <c r="J185" s="32"/>
    </row>
    <row r="186" spans="1:11" x14ac:dyDescent="0.25">
      <c r="A186" s="5"/>
      <c r="B186" s="18" t="s">
        <v>63</v>
      </c>
      <c r="C186" s="36"/>
      <c r="D186" s="9"/>
      <c r="E186" s="9"/>
      <c r="F186" s="9"/>
      <c r="G186" s="9"/>
      <c r="H186" s="9"/>
      <c r="I186" s="28">
        <v>15000</v>
      </c>
      <c r="J186" s="32"/>
    </row>
    <row r="187" spans="1:11" x14ac:dyDescent="0.25">
      <c r="A187" s="5"/>
      <c r="B187" s="16"/>
      <c r="C187" s="5"/>
      <c r="D187" s="5"/>
      <c r="E187" s="5"/>
      <c r="F187" s="5"/>
      <c r="G187" s="5"/>
      <c r="H187" s="5"/>
      <c r="I187" s="7"/>
      <c r="J187" s="32"/>
    </row>
    <row r="188" spans="1:11" x14ac:dyDescent="0.25">
      <c r="A188" s="5"/>
      <c r="B188" s="86" t="s">
        <v>146</v>
      </c>
      <c r="C188" s="8"/>
      <c r="D188" s="8"/>
      <c r="E188" s="8"/>
      <c r="F188" s="8"/>
      <c r="G188" s="8"/>
      <c r="H188" s="8"/>
      <c r="I188" s="21"/>
      <c r="J188" s="7"/>
    </row>
    <row r="189" spans="1:11" x14ac:dyDescent="0.25">
      <c r="A189" s="5"/>
      <c r="B189" s="18" t="s">
        <v>18</v>
      </c>
      <c r="C189" s="9"/>
      <c r="D189" s="9"/>
      <c r="E189" s="9"/>
      <c r="F189" s="9"/>
      <c r="G189" s="9"/>
      <c r="H189" s="9"/>
      <c r="I189" s="28">
        <v>300000</v>
      </c>
      <c r="J189" s="7"/>
    </row>
    <row r="190" spans="1:11" ht="15.75" thickBot="1" x14ac:dyDescent="0.3">
      <c r="A190" s="5"/>
      <c r="B190" s="16"/>
      <c r="C190" s="5"/>
      <c r="D190" s="5"/>
      <c r="E190" s="5"/>
      <c r="F190" s="5"/>
      <c r="G190" s="5"/>
      <c r="H190" s="5"/>
      <c r="I190" s="7"/>
      <c r="J190" s="32"/>
    </row>
    <row r="191" spans="1:11" ht="16.5" thickBot="1" x14ac:dyDescent="0.3">
      <c r="A191" s="3" t="s">
        <v>11</v>
      </c>
      <c r="B191" s="15" t="s">
        <v>12</v>
      </c>
      <c r="C191" s="4"/>
      <c r="D191" s="4"/>
      <c r="E191" s="4"/>
      <c r="F191" s="4"/>
      <c r="G191" s="4"/>
      <c r="H191" s="4"/>
      <c r="I191" s="12"/>
      <c r="J191" s="29">
        <f>SUM(I195:I211)</f>
        <v>5883570.2000000002</v>
      </c>
    </row>
    <row r="192" spans="1:11" ht="15.75" x14ac:dyDescent="0.25">
      <c r="A192" s="30"/>
      <c r="B192" s="82"/>
      <c r="C192" s="5"/>
      <c r="D192" s="5"/>
      <c r="E192" s="5"/>
      <c r="F192" s="5"/>
      <c r="G192" s="5"/>
      <c r="H192" s="5"/>
      <c r="I192" s="7"/>
      <c r="J192" s="32" t="s">
        <v>159</v>
      </c>
      <c r="K192" s="45">
        <f>SUM(I195:I202)</f>
        <v>4710624</v>
      </c>
    </row>
    <row r="193" spans="1:11" x14ac:dyDescent="0.25">
      <c r="A193" s="5"/>
      <c r="B193" s="24" t="s">
        <v>140</v>
      </c>
      <c r="C193" s="10"/>
      <c r="D193" s="8"/>
      <c r="E193" s="8"/>
      <c r="F193" s="8"/>
      <c r="G193" s="8"/>
      <c r="H193" s="8"/>
      <c r="I193" s="21"/>
      <c r="J193" s="32" t="s">
        <v>160</v>
      </c>
      <c r="K193" s="45">
        <f>SUM(I204:I211)</f>
        <v>1172946.2</v>
      </c>
    </row>
    <row r="194" spans="1:11" x14ac:dyDescent="0.25">
      <c r="A194" s="5"/>
      <c r="B194" s="86" t="s">
        <v>68</v>
      </c>
      <c r="C194" s="23"/>
      <c r="D194" s="5"/>
      <c r="E194" s="5"/>
      <c r="F194" s="5"/>
      <c r="G194" s="5"/>
      <c r="H194" s="5"/>
      <c r="I194" s="20"/>
      <c r="J194" s="32"/>
      <c r="K194" s="45"/>
    </row>
    <row r="195" spans="1:11" x14ac:dyDescent="0.25">
      <c r="A195" s="5"/>
      <c r="B195" s="17" t="s">
        <v>87</v>
      </c>
      <c r="C195" s="6"/>
      <c r="D195" s="5"/>
      <c r="E195" s="5"/>
      <c r="F195" s="5"/>
      <c r="G195" s="5"/>
      <c r="H195" s="5"/>
      <c r="I195" s="20">
        <f>K85*0.27</f>
        <v>189000</v>
      </c>
      <c r="J195" s="32"/>
    </row>
    <row r="196" spans="1:11" x14ac:dyDescent="0.25">
      <c r="A196" s="5"/>
      <c r="B196" s="17" t="s">
        <v>88</v>
      </c>
      <c r="C196" s="6"/>
      <c r="D196" s="5"/>
      <c r="E196" s="5"/>
      <c r="F196" s="5"/>
      <c r="G196" s="5"/>
      <c r="H196" s="5"/>
      <c r="I196" s="20">
        <f>K98*0.27</f>
        <v>216000</v>
      </c>
      <c r="J196" s="32"/>
    </row>
    <row r="197" spans="1:11" ht="14.25" customHeight="1" x14ac:dyDescent="0.25">
      <c r="A197" s="5"/>
      <c r="B197" s="17" t="s">
        <v>89</v>
      </c>
      <c r="C197" s="6"/>
      <c r="D197" s="5"/>
      <c r="E197" s="5"/>
      <c r="F197" s="5"/>
      <c r="G197" s="5"/>
      <c r="H197" s="5"/>
      <c r="I197" s="20">
        <f>K112*0.05</f>
        <v>4200</v>
      </c>
      <c r="J197" s="32"/>
    </row>
    <row r="198" spans="1:11" x14ac:dyDescent="0.25">
      <c r="A198" s="5"/>
      <c r="B198" s="17" t="s">
        <v>90</v>
      </c>
      <c r="C198" s="6"/>
      <c r="D198" s="5"/>
      <c r="E198" s="5"/>
      <c r="F198" s="5"/>
      <c r="G198" s="5"/>
      <c r="H198" s="5"/>
      <c r="I198" s="20">
        <f>K123*0.27</f>
        <v>35640</v>
      </c>
      <c r="J198" s="32"/>
    </row>
    <row r="199" spans="1:11" x14ac:dyDescent="0.25">
      <c r="A199" s="5"/>
      <c r="B199" s="17" t="s">
        <v>20</v>
      </c>
      <c r="C199" s="6"/>
      <c r="D199" s="5"/>
      <c r="E199" s="5"/>
      <c r="F199" s="5"/>
      <c r="G199" s="5"/>
      <c r="H199" s="5"/>
      <c r="I199" s="20">
        <f>K136*0.27</f>
        <v>550800</v>
      </c>
      <c r="J199" s="32"/>
    </row>
    <row r="200" spans="1:11" x14ac:dyDescent="0.25">
      <c r="A200" s="5"/>
      <c r="B200" s="17" t="s">
        <v>55</v>
      </c>
      <c r="C200" s="6"/>
      <c r="D200" s="5"/>
      <c r="E200" s="5"/>
      <c r="F200" s="5"/>
      <c r="G200" s="5"/>
      <c r="H200" s="5"/>
      <c r="I200" s="20">
        <f>K160*0.27</f>
        <v>153900</v>
      </c>
      <c r="J200" s="32"/>
    </row>
    <row r="201" spans="1:11" x14ac:dyDescent="0.25">
      <c r="A201" s="5"/>
      <c r="B201" s="17" t="s">
        <v>56</v>
      </c>
      <c r="C201" s="5"/>
      <c r="D201" s="5"/>
      <c r="E201" s="5"/>
      <c r="F201" s="5"/>
      <c r="G201" s="5"/>
      <c r="H201" s="5"/>
      <c r="I201" s="20">
        <f>SUM(I177:I178)*0.27</f>
        <v>35100</v>
      </c>
      <c r="J201" s="32"/>
    </row>
    <row r="202" spans="1:11" x14ac:dyDescent="0.25">
      <c r="A202" s="5"/>
      <c r="B202" s="26" t="s">
        <v>10</v>
      </c>
      <c r="C202" s="9"/>
      <c r="D202" s="9"/>
      <c r="E202" s="9"/>
      <c r="F202" s="9"/>
      <c r="G202" s="9"/>
      <c r="H202" s="9"/>
      <c r="I202" s="28">
        <f>K149*0.27</f>
        <v>3525984</v>
      </c>
      <c r="J202" s="7"/>
    </row>
    <row r="203" spans="1:11" x14ac:dyDescent="0.25">
      <c r="A203" s="5"/>
      <c r="B203" s="63" t="s">
        <v>146</v>
      </c>
      <c r="C203" s="5"/>
      <c r="D203" s="5"/>
      <c r="E203" s="5"/>
      <c r="F203" s="5"/>
      <c r="G203" s="5"/>
      <c r="H203" s="5"/>
      <c r="I203" s="20"/>
      <c r="J203" s="7"/>
    </row>
    <row r="204" spans="1:11" x14ac:dyDescent="0.25">
      <c r="A204" s="5"/>
      <c r="B204" s="17" t="s">
        <v>87</v>
      </c>
      <c r="C204" s="6"/>
      <c r="D204" s="5"/>
      <c r="E204" s="5"/>
      <c r="F204" s="5"/>
      <c r="G204" s="5"/>
      <c r="H204" s="5"/>
      <c r="I204" s="20">
        <f>K86*0.27</f>
        <v>13500</v>
      </c>
      <c r="J204" s="32"/>
    </row>
    <row r="205" spans="1:11" x14ac:dyDescent="0.25">
      <c r="A205" s="5"/>
      <c r="B205" s="17" t="s">
        <v>88</v>
      </c>
      <c r="C205" s="6"/>
      <c r="D205" s="5"/>
      <c r="E205" s="5"/>
      <c r="F205" s="5"/>
      <c r="G205" s="5"/>
      <c r="H205" s="5"/>
      <c r="I205" s="20">
        <f>K99*0.27</f>
        <v>27000</v>
      </c>
      <c r="J205" s="32"/>
    </row>
    <row r="206" spans="1:11" ht="14.25" customHeight="1" x14ac:dyDescent="0.25">
      <c r="A206" s="5"/>
      <c r="B206" s="17" t="s">
        <v>89</v>
      </c>
      <c r="C206" s="6"/>
      <c r="D206" s="5"/>
      <c r="E206" s="5"/>
      <c r="F206" s="5"/>
      <c r="G206" s="5"/>
      <c r="H206" s="5"/>
      <c r="I206" s="20">
        <f>K113*0.05</f>
        <v>1400</v>
      </c>
      <c r="J206" s="32"/>
    </row>
    <row r="207" spans="1:11" x14ac:dyDescent="0.25">
      <c r="A207" s="5"/>
      <c r="B207" s="17" t="s">
        <v>90</v>
      </c>
      <c r="C207" s="6"/>
      <c r="D207" s="5"/>
      <c r="E207" s="5"/>
      <c r="F207" s="5"/>
      <c r="G207" s="5"/>
      <c r="H207" s="5"/>
      <c r="I207" s="20">
        <f>K124*0.27</f>
        <v>5400</v>
      </c>
      <c r="J207" s="32"/>
    </row>
    <row r="208" spans="1:11" x14ac:dyDescent="0.25">
      <c r="A208" s="5"/>
      <c r="B208" s="17" t="s">
        <v>20</v>
      </c>
      <c r="C208" s="6"/>
      <c r="D208" s="5"/>
      <c r="E208" s="5"/>
      <c r="F208" s="5"/>
      <c r="G208" s="5"/>
      <c r="H208" s="5"/>
      <c r="I208" s="20">
        <f>K137*0.27</f>
        <v>605880</v>
      </c>
      <c r="J208" s="32"/>
    </row>
    <row r="209" spans="1:11" x14ac:dyDescent="0.25">
      <c r="A209" s="5"/>
      <c r="B209" s="17" t="s">
        <v>55</v>
      </c>
      <c r="C209" s="6"/>
      <c r="D209" s="5"/>
      <c r="E209" s="5"/>
      <c r="F209" s="5"/>
      <c r="G209" s="5"/>
      <c r="H209" s="5"/>
      <c r="I209" s="20">
        <f>K161*0.27</f>
        <v>54000</v>
      </c>
      <c r="J209" s="32"/>
    </row>
    <row r="210" spans="1:11" x14ac:dyDescent="0.25">
      <c r="A210" s="5"/>
      <c r="B210" s="17" t="s">
        <v>56</v>
      </c>
      <c r="C210" s="5"/>
      <c r="D210" s="5"/>
      <c r="E210" s="5"/>
      <c r="F210" s="5"/>
      <c r="G210" s="5"/>
      <c r="H210" s="5"/>
      <c r="I210" s="20">
        <f>SUM(I189)*0.27</f>
        <v>81000</v>
      </c>
      <c r="J210" s="32"/>
    </row>
    <row r="211" spans="1:11" x14ac:dyDescent="0.25">
      <c r="A211" s="5"/>
      <c r="B211" s="26" t="s">
        <v>10</v>
      </c>
      <c r="C211" s="9"/>
      <c r="D211" s="9"/>
      <c r="E211" s="9"/>
      <c r="F211" s="9"/>
      <c r="G211" s="9"/>
      <c r="H211" s="9"/>
      <c r="I211" s="28">
        <f>K150*0.27</f>
        <v>384766.2</v>
      </c>
      <c r="J211" s="7"/>
    </row>
    <row r="212" spans="1:11" ht="15.75" thickBot="1" x14ac:dyDescent="0.3">
      <c r="A212" s="5"/>
      <c r="B212" s="5"/>
      <c r="C212" s="5"/>
      <c r="D212" s="5"/>
      <c r="E212" s="5"/>
      <c r="F212" s="5"/>
      <c r="G212" s="5"/>
      <c r="H212" s="5"/>
      <c r="I212" s="20"/>
      <c r="J212" s="7"/>
    </row>
    <row r="213" spans="1:11" ht="16.5" thickBot="1" x14ac:dyDescent="0.3">
      <c r="A213" s="3" t="s">
        <v>64</v>
      </c>
      <c r="B213" s="3" t="s">
        <v>65</v>
      </c>
      <c r="C213" s="3"/>
      <c r="D213" s="3"/>
      <c r="E213" s="3"/>
      <c r="F213" s="3"/>
      <c r="G213" s="3"/>
      <c r="H213" s="3"/>
      <c r="I213" s="62"/>
      <c r="J213" s="13">
        <f>SUM(I216:I217)</f>
        <v>450000</v>
      </c>
    </row>
    <row r="214" spans="1:11" ht="15.75" x14ac:dyDescent="0.25">
      <c r="A214" s="30"/>
      <c r="B214" s="30"/>
      <c r="C214" s="30"/>
      <c r="D214" s="30"/>
      <c r="E214" s="30"/>
      <c r="F214" s="30"/>
      <c r="G214" s="30"/>
      <c r="H214" s="30"/>
      <c r="I214" s="60"/>
      <c r="J214" s="32" t="s">
        <v>159</v>
      </c>
      <c r="K214" s="45">
        <f>SUM(I216:I217)</f>
        <v>450000</v>
      </c>
    </row>
    <row r="215" spans="1:11" ht="15.75" x14ac:dyDescent="0.25">
      <c r="A215" s="5"/>
      <c r="B215" s="24" t="s">
        <v>141</v>
      </c>
      <c r="C215" s="10"/>
      <c r="D215" s="8"/>
      <c r="E215" s="8"/>
      <c r="F215" s="8"/>
      <c r="G215" s="8"/>
      <c r="H215" s="8"/>
      <c r="I215" s="65"/>
      <c r="J215" s="32" t="s">
        <v>160</v>
      </c>
      <c r="K215" s="45"/>
    </row>
    <row r="216" spans="1:11" x14ac:dyDescent="0.25">
      <c r="A216" s="5"/>
      <c r="B216" s="17" t="s">
        <v>142</v>
      </c>
      <c r="C216" s="6"/>
      <c r="D216" s="5"/>
      <c r="E216" s="5"/>
      <c r="F216" s="5"/>
      <c r="G216" s="5"/>
      <c r="H216" s="5"/>
      <c r="I216" s="20">
        <v>250000</v>
      </c>
      <c r="J216" s="7"/>
    </row>
    <row r="217" spans="1:11" x14ac:dyDescent="0.25">
      <c r="A217" s="5"/>
      <c r="B217" s="18" t="s">
        <v>102</v>
      </c>
      <c r="C217" s="36"/>
      <c r="D217" s="9"/>
      <c r="E217" s="9"/>
      <c r="F217" s="9"/>
      <c r="G217" s="9"/>
      <c r="H217" s="9"/>
      <c r="I217" s="28">
        <v>200000</v>
      </c>
      <c r="J217" s="7"/>
    </row>
    <row r="218" spans="1:11" ht="15.75" thickBot="1" x14ac:dyDescent="0.3">
      <c r="A218" s="50"/>
      <c r="B218" s="50"/>
      <c r="C218" s="50"/>
      <c r="D218" s="50"/>
      <c r="E218" s="50"/>
      <c r="F218" s="50"/>
      <c r="G218" s="50"/>
      <c r="H218" s="50"/>
      <c r="I218" s="64"/>
      <c r="J218" s="46"/>
    </row>
    <row r="219" spans="1:11" ht="15" customHeight="1" thickTop="1" x14ac:dyDescent="0.25">
      <c r="A219" s="97" t="s">
        <v>29</v>
      </c>
      <c r="B219" s="97"/>
      <c r="C219" s="97"/>
      <c r="D219" s="97"/>
      <c r="E219" s="97"/>
      <c r="F219" s="97"/>
      <c r="G219" s="97"/>
      <c r="H219" s="97"/>
      <c r="I219" s="97"/>
      <c r="J219" s="99">
        <f>SUM(J3:J218)</f>
        <v>109526343.65000001</v>
      </c>
      <c r="K219" s="39"/>
    </row>
    <row r="220" spans="1:11" ht="15" customHeight="1" thickBot="1" x14ac:dyDescent="0.3">
      <c r="A220" s="98"/>
      <c r="B220" s="98"/>
      <c r="C220" s="98"/>
      <c r="D220" s="98"/>
      <c r="E220" s="98"/>
      <c r="F220" s="98"/>
      <c r="G220" s="98"/>
      <c r="H220" s="98"/>
      <c r="I220" s="98"/>
      <c r="J220" s="100"/>
      <c r="K220" s="39"/>
    </row>
    <row r="221" spans="1:11" ht="15.75" thickTop="1" x14ac:dyDescent="0.25">
      <c r="I221" s="2" t="s">
        <v>159</v>
      </c>
      <c r="J221" s="2">
        <f>K4+K21+J27+K31+K45+K61+J67+K73+K85+K98+K112+K123+K136+K149+K160+K174+K192+K214</f>
        <v>96802227.450000003</v>
      </c>
    </row>
    <row r="222" spans="1:11" x14ac:dyDescent="0.25">
      <c r="I222" s="2" t="s">
        <v>160</v>
      </c>
      <c r="J222" s="2">
        <f>K5+K22+K32+K46+K62+K74+K86+K99+K113+K124+K137+K150+K161+K175+K193+K215</f>
        <v>12724116.199999999</v>
      </c>
    </row>
  </sheetData>
  <mergeCells count="3">
    <mergeCell ref="A1:J1"/>
    <mergeCell ref="A219:I220"/>
    <mergeCell ref="J219:J220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65" orientation="portrait" r:id="rId1"/>
  <rowBreaks count="3" manualBreakCount="3">
    <brk id="43" max="10" man="1"/>
    <brk id="121" max="10" man="1"/>
    <brk id="19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Előlap</vt:lpstr>
      <vt:lpstr>Bevételek</vt:lpstr>
      <vt:lpstr>Kiadások</vt:lpstr>
      <vt:lpstr>Bevételek!Nyomtatási_terület</vt:lpstr>
      <vt:lpstr>Előlap!Nyomtatási_terület</vt:lpstr>
      <vt:lpstr>Kiadások!Nyomtatási_terület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Kisapostagi Polgármesteri Hivatal</dc:creator>
  <cp:lastModifiedBy>BCsilla</cp:lastModifiedBy>
  <cp:lastPrinted>2022-01-20T11:22:17Z</cp:lastPrinted>
  <dcterms:created xsi:type="dcterms:W3CDTF">2015-05-12T13:05:12Z</dcterms:created>
  <dcterms:modified xsi:type="dcterms:W3CDTF">2022-02-10T16:08:28Z</dcterms:modified>
</cp:coreProperties>
</file>