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illa\dokumentumok\Költségvetés_2022\II_forduló\"/>
    </mc:Choice>
  </mc:AlternateContent>
  <xr:revisionPtr revIDLastSave="0" documentId="13_ncr:1_{BEACCD1A-CF89-400C-B1BA-28163853A49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lőlap" sheetId="3" r:id="rId1"/>
    <sheet name="Bevételek" sheetId="1" r:id="rId2"/>
    <sheet name="Kiadások" sheetId="2" r:id="rId3"/>
  </sheets>
  <definedNames>
    <definedName name="_xlnm.Print_Area" localSheetId="1">Bevételek!$A$1:$K$38</definedName>
    <definedName name="_xlnm.Print_Area" localSheetId="0">Előlap!$A$1:$I$50</definedName>
    <definedName name="_xlnm.Print_Area" localSheetId="2">Kiadások!$A$1:$K$234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9" i="2" l="1"/>
  <c r="J97" i="2"/>
  <c r="I103" i="2"/>
  <c r="J3" i="2"/>
  <c r="J35" i="1"/>
  <c r="J30" i="1"/>
  <c r="J219" i="2"/>
  <c r="J194" i="2"/>
  <c r="J177" i="2"/>
  <c r="J167" i="2"/>
  <c r="J161" i="2"/>
  <c r="J147" i="2"/>
  <c r="J133" i="2"/>
  <c r="J121" i="2"/>
  <c r="J115" i="2"/>
  <c r="J91" i="2"/>
  <c r="J84" i="2"/>
  <c r="J61" i="2"/>
  <c r="J56" i="2"/>
  <c r="J50" i="2"/>
  <c r="J36" i="2"/>
  <c r="J26" i="2"/>
  <c r="I217" i="2"/>
  <c r="I216" i="2"/>
  <c r="I215" i="2"/>
  <c r="I214" i="2"/>
  <c r="I213" i="2"/>
  <c r="I211" i="2"/>
  <c r="I207" i="2"/>
  <c r="I205" i="2"/>
  <c r="I203" i="2"/>
  <c r="I202" i="2"/>
  <c r="I201" i="2"/>
  <c r="I200" i="2"/>
  <c r="I199" i="2"/>
  <c r="I198" i="2"/>
  <c r="I111" i="2"/>
  <c r="I105" i="2"/>
  <c r="I107" i="2"/>
  <c r="I101" i="2"/>
  <c r="I42" i="2"/>
  <c r="I34" i="2"/>
  <c r="I18" i="2"/>
  <c r="I113" i="2" s="1"/>
  <c r="I12" i="2"/>
  <c r="I9" i="2"/>
  <c r="I15" i="1"/>
  <c r="I24" i="1" s="1"/>
  <c r="I7" i="1"/>
  <c r="J3" i="1" s="1"/>
  <c r="I8" i="1"/>
  <c r="I165" i="2" l="1"/>
  <c r="J139" i="2"/>
  <c r="I89" i="2"/>
  <c r="I54" i="2"/>
  <c r="I40" i="2"/>
  <c r="I11" i="2"/>
  <c r="I18" i="1"/>
  <c r="J10" i="1" s="1"/>
  <c r="I210" i="2" l="1"/>
  <c r="J26" i="1"/>
  <c r="I46" i="2" l="1"/>
  <c r="I44" i="2"/>
  <c r="I104" i="2" s="1"/>
  <c r="I73" i="2" l="1"/>
  <c r="I109" i="2" l="1"/>
  <c r="I172" i="2" l="1"/>
  <c r="I208" i="2" l="1"/>
  <c r="J20" i="1"/>
</calcChain>
</file>

<file path=xl/sharedStrings.xml><?xml version="1.0" encoding="utf-8"?>
<sst xmlns="http://schemas.openxmlformats.org/spreadsheetml/2006/main" count="295" uniqueCount="162">
  <si>
    <t>K1101</t>
  </si>
  <si>
    <t>Alapilletmények</t>
  </si>
  <si>
    <t>Házi segítségnyújtás</t>
  </si>
  <si>
    <t>Közművelődési intézmények, közösségi színterek működtetése</t>
  </si>
  <si>
    <t>K1108</t>
  </si>
  <si>
    <t>Ruházati költségtérítés</t>
  </si>
  <si>
    <t>K1107</t>
  </si>
  <si>
    <t>K21</t>
  </si>
  <si>
    <t>K312</t>
  </si>
  <si>
    <t>K311</t>
  </si>
  <si>
    <t>K322</t>
  </si>
  <si>
    <t>K321</t>
  </si>
  <si>
    <t>K332</t>
  </si>
  <si>
    <t>Vásárolt élelmezés</t>
  </si>
  <si>
    <t>Szociális étkeztetés</t>
  </si>
  <si>
    <t>K334</t>
  </si>
  <si>
    <t>Karbantartási, kisjavítási szolgáltatás</t>
  </si>
  <si>
    <t>Poroltó készülékek karbantartása</t>
  </si>
  <si>
    <t>Szociális továbbképzés</t>
  </si>
  <si>
    <t>K351</t>
  </si>
  <si>
    <t>Vásárolt termékek és szolgáltatások általános forgalmi adója</t>
  </si>
  <si>
    <t>107052</t>
  </si>
  <si>
    <t>107051</t>
  </si>
  <si>
    <t>B405</t>
  </si>
  <si>
    <t>Szociális étkezés</t>
  </si>
  <si>
    <t>B406</t>
  </si>
  <si>
    <t>Kiszámlázott általános forgalmi adó</t>
  </si>
  <si>
    <t>Szakmai anyagok beszerzése</t>
  </si>
  <si>
    <t>Üzemeltetési anyagok beszerzése</t>
  </si>
  <si>
    <t>K331</t>
  </si>
  <si>
    <t>Közüzemi díjak</t>
  </si>
  <si>
    <t>Egyéb szolgáltatások</t>
  </si>
  <si>
    <t>Kiadások összesen:</t>
  </si>
  <si>
    <t>Bevételek összesen:</t>
  </si>
  <si>
    <t>K122</t>
  </si>
  <si>
    <t>Egyéb jogviszonyban nem saját foglalkoztatottnak fizetett juttatások</t>
  </si>
  <si>
    <t>Bevételek</t>
  </si>
  <si>
    <t>Kiadások</t>
  </si>
  <si>
    <t>Család- és gyermekjóléti szolgálat</t>
  </si>
  <si>
    <t>082092</t>
  </si>
  <si>
    <t>Intézményi ellátási díjak</t>
  </si>
  <si>
    <t>2 fő december havi bére</t>
  </si>
  <si>
    <t>2 fő 11 havi bére</t>
  </si>
  <si>
    <t>K1109</t>
  </si>
  <si>
    <t>Közlekedési költségtérítés</t>
  </si>
  <si>
    <t>1 fő munkába járása saját gépjárművel Dunaföldvárról</t>
  </si>
  <si>
    <t>Közösségi ház takarítása</t>
  </si>
  <si>
    <t>104042</t>
  </si>
  <si>
    <t>Kerékpáralkatrész, bevásárlótáska</t>
  </si>
  <si>
    <t>Épület kisebb karbantartása, állagmegóvása</t>
  </si>
  <si>
    <t>Gépkocsi karbantartás</t>
  </si>
  <si>
    <t>Intézményfinanszírozás</t>
  </si>
  <si>
    <t>Család- és gyermekjóléti szolgáltatás</t>
  </si>
  <si>
    <t>Távfelügyeleti szolgáltatás</t>
  </si>
  <si>
    <t>013360</t>
  </si>
  <si>
    <t>Üzemeltetési és egyéb szolgáltatás</t>
  </si>
  <si>
    <t>Család-és gyermekjóléti szolgáltatások</t>
  </si>
  <si>
    <t>3 fő Cafeteria juttatása</t>
  </si>
  <si>
    <t>2 fő Cafeteria juttatása</t>
  </si>
  <si>
    <t>1 fő Cafeteria juttatása</t>
  </si>
  <si>
    <t>Tisztítószerek beszerzése</t>
  </si>
  <si>
    <t>Család-és gyermekjóléti szolgáltatás</t>
  </si>
  <si>
    <t>Továbbképzések</t>
  </si>
  <si>
    <t>Postaköltség</t>
  </si>
  <si>
    <t>Foglalkozás egészségügyi kiadás</t>
  </si>
  <si>
    <t>B816</t>
  </si>
  <si>
    <t>Családgondozók belföldi kiküldetésére</t>
  </si>
  <si>
    <t>K1102</t>
  </si>
  <si>
    <t>Jutalom</t>
  </si>
  <si>
    <t>B16</t>
  </si>
  <si>
    <t>041233</t>
  </si>
  <si>
    <t>Hosszabb időtartamú közfoglalkoztatás</t>
  </si>
  <si>
    <t>Rovar-és rágcsálóirtás</t>
  </si>
  <si>
    <t>041233 Hosszabb időtartamú közfoglalkoztatás</t>
  </si>
  <si>
    <t>Hosszú időtartamú közfoglalkoztatás</t>
  </si>
  <si>
    <t xml:space="preserve">018030 </t>
  </si>
  <si>
    <t>Központi irányítószervi támogatás</t>
  </si>
  <si>
    <t>Többletfeladat ellátás havonta 1 alkalom</t>
  </si>
  <si>
    <t>Épület karbantartása, síkosságmentesítés</t>
  </si>
  <si>
    <t>Egyéb működési célú támogatások bevételei államháztartáson belülről</t>
  </si>
  <si>
    <t>Belföldi kiküldetés</t>
  </si>
  <si>
    <t>Béren kívüli juttatás</t>
  </si>
  <si>
    <t>K1113</t>
  </si>
  <si>
    <t>K123</t>
  </si>
  <si>
    <t>Egyéb külső személyi juttatások</t>
  </si>
  <si>
    <t>Reprezentációs kiadások</t>
  </si>
  <si>
    <t>Munkaadókat terhelő járulékok és szociális hozzájárulási adó</t>
  </si>
  <si>
    <t>Béren kívüli juttatás szja</t>
  </si>
  <si>
    <t>Reprezentáció adó</t>
  </si>
  <si>
    <t>Játékok, eszközök pótlása</t>
  </si>
  <si>
    <t>Internetdíj</t>
  </si>
  <si>
    <t>Informatikai szolgáltatások igénybevétele</t>
  </si>
  <si>
    <t>Egyéb kommunikációs szolgáltatások</t>
  </si>
  <si>
    <t>Irodaszer, papír, nyomtatvány, nyomtatóanyag</t>
  </si>
  <si>
    <t>Telefondíj</t>
  </si>
  <si>
    <t>Áramdíj</t>
  </si>
  <si>
    <t>Gázdíj</t>
  </si>
  <si>
    <t>Víziközmű díj</t>
  </si>
  <si>
    <t>Pénzintézeti kezelési költség</t>
  </si>
  <si>
    <t>Szakmai anyag</t>
  </si>
  <si>
    <t>Üzemeltetési anyag</t>
  </si>
  <si>
    <t>Karbantartás</t>
  </si>
  <si>
    <t>Egyéb szolgáltatás</t>
  </si>
  <si>
    <t>Informatikai szolgáltatások</t>
  </si>
  <si>
    <t>(Faluház, Kultúrház, Múzeum és Tájház)</t>
  </si>
  <si>
    <t>B813</t>
  </si>
  <si>
    <t>Maradvány igénybe vétele</t>
  </si>
  <si>
    <t>Előző évi maradvány igénybe vétele</t>
  </si>
  <si>
    <t>5 fő takarító decemberi bére</t>
  </si>
  <si>
    <t>5 fő 11 havi bére</t>
  </si>
  <si>
    <t xml:space="preserve">4 fő közfoglalkoztatása 2021.02.28-ig </t>
  </si>
  <si>
    <t>1 fő december havi bére</t>
  </si>
  <si>
    <t>1 fő 11 havi bére</t>
  </si>
  <si>
    <t>2021. évi eredeti előirányzat: 150.000 Ft</t>
  </si>
  <si>
    <t>Egyéb személyi juttatás (betegszabadság)</t>
  </si>
  <si>
    <t>Foglalkoztatottak egyéb személyi juttatásai</t>
  </si>
  <si>
    <t>2021. évi eredeti előirányzat: 360.000 Ft</t>
  </si>
  <si>
    <t>K337</t>
  </si>
  <si>
    <t>Mosógép (beszerzés vagy javítás)</t>
  </si>
  <si>
    <t>Faluház Jubileumi kiadvány</t>
  </si>
  <si>
    <t>K64</t>
  </si>
  <si>
    <t>Egyéb tárgyi eszközök beszerzése, létesítése</t>
  </si>
  <si>
    <t>Nyomtató beszerzés</t>
  </si>
  <si>
    <t>2021. évi eredeti előirányzat: 733.770 Ft</t>
  </si>
  <si>
    <t>2021. évi eredeti előirányzat: 7.974.584 Ft</t>
  </si>
  <si>
    <t>38 fő, 256 gondozási nap</t>
  </si>
  <si>
    <t>Gondozási díj 9 főre, átlagban 14 óra/fő</t>
  </si>
  <si>
    <t>2021. évi eredeti előirányzat: 1.866.473 Ft</t>
  </si>
  <si>
    <t>Finanszírozási műveletek</t>
  </si>
  <si>
    <t>2021. évi eredeti előirányzat: 66.459.896 Ft</t>
  </si>
  <si>
    <t>3 fő bére 4 hónapos felmentési idő mellett</t>
  </si>
  <si>
    <t>3 fő decemberi bére</t>
  </si>
  <si>
    <t>2021. évi eredeti előirányzat: 36.835.180 Ft</t>
  </si>
  <si>
    <t>2021. évi eredeti előirányzat: 312.000 Ft</t>
  </si>
  <si>
    <t>6 fő Cafeteria juttatása</t>
  </si>
  <si>
    <t>2021. évi eredeti előirányzat: 1.440.000 Ft</t>
  </si>
  <si>
    <t>2021. évi eredeti előirányzat: 250.000 Ft</t>
  </si>
  <si>
    <t>Munkaruha juttatás 6 fő</t>
  </si>
  <si>
    <t>14 fő részére jutalomkeret</t>
  </si>
  <si>
    <t>2021. évi eredeti előirányzat: 1.113.053 Ft</t>
  </si>
  <si>
    <t>33.000 Ft * 12 hó</t>
  </si>
  <si>
    <t>2021. évi eredeti előirányzat: 6.983.906 Ft</t>
  </si>
  <si>
    <t>2021. évi eredeti előirányzat: 200.000 Ft</t>
  </si>
  <si>
    <t>2021. évi eredeti előirányzat: 1.039.500 Ft</t>
  </si>
  <si>
    <t>2021. évi eredeti előirányzat: 80.000 Ft</t>
  </si>
  <si>
    <t>(ÖNO)</t>
  </si>
  <si>
    <t>2021. évi eredeti előirányzat: 5.500.000 Ft</t>
  </si>
  <si>
    <t>2021 évi eredeti előirányzat: 11.631.168 Ft</t>
  </si>
  <si>
    <t>38 fő * 256 nap * 848 Ft/nap</t>
  </si>
  <si>
    <t>2021 évi eredeti előirányzat: 1.100.000 Ft</t>
  </si>
  <si>
    <t>2021 évi eredeti előirányzat: 2.280.240 Ft</t>
  </si>
  <si>
    <t>2021 évi eredeti előirányzat: 5.893.081 Ft</t>
  </si>
  <si>
    <t>2021. évi eredeti előirányzat: 380.000 Ft</t>
  </si>
  <si>
    <t>Takarítógép</t>
  </si>
  <si>
    <t>4 fő közfoglalkoztatott december havi bér és járuléktámogatása</t>
  </si>
  <si>
    <t>4 fő közfoglalkoztatott bér és járuléktámogatása 2 hónap</t>
  </si>
  <si>
    <t xml:space="preserve">8 fő * 256 nap * 380 Ft/óra </t>
  </si>
  <si>
    <t>+1 fő takarító 3 havi bére szeptembertől</t>
  </si>
  <si>
    <t>10.000 Ft/hó * 12 hó</t>
  </si>
  <si>
    <t>30 %-os igénybe vétel esetén</t>
  </si>
  <si>
    <t>Közfoglalkoztatás jutalomkeret</t>
  </si>
  <si>
    <t>2022 . évi programok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</si>
</sst>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3" fontId="2" fillId="0" borderId="0" xfId="0" applyNumberFormat="1" applyFont="1" applyFill="1"/>
    <xf numFmtId="0" fontId="2" fillId="0" borderId="0" xfId="0" applyFont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3" fontId="2" fillId="0" borderId="3" xfId="0" applyNumberFormat="1" applyFont="1" applyFill="1" applyBorder="1"/>
    <xf numFmtId="3" fontId="1" fillId="0" borderId="3" xfId="0" applyNumberFormat="1" applyFont="1" applyFill="1" applyBorder="1"/>
    <xf numFmtId="3" fontId="2" fillId="0" borderId="6" xfId="0" applyNumberFormat="1" applyFont="1" applyFill="1" applyBorder="1"/>
    <xf numFmtId="49" fontId="1" fillId="0" borderId="0" xfId="0" applyNumberFormat="1" applyFont="1" applyBorder="1"/>
    <xf numFmtId="0" fontId="2" fillId="0" borderId="9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49" fontId="3" fillId="0" borderId="5" xfId="0" applyNumberFormat="1" applyFont="1" applyFill="1" applyBorder="1"/>
    <xf numFmtId="0" fontId="3" fillId="0" borderId="6" xfId="0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1" fillId="0" borderId="0" xfId="0" applyFont="1" applyBorder="1"/>
    <xf numFmtId="3" fontId="1" fillId="0" borderId="2" xfId="0" applyNumberFormat="1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/>
    <xf numFmtId="0" fontId="3" fillId="0" borderId="0" xfId="0" applyFont="1" applyBorder="1"/>
    <xf numFmtId="3" fontId="2" fillId="0" borderId="10" xfId="0" applyNumberFormat="1" applyFont="1" applyFill="1" applyBorder="1"/>
    <xf numFmtId="0" fontId="2" fillId="0" borderId="6" xfId="0" applyFont="1" applyFill="1" applyBorder="1"/>
    <xf numFmtId="49" fontId="3" fillId="0" borderId="7" xfId="0" applyNumberFormat="1" applyFont="1" applyFill="1" applyBorder="1"/>
    <xf numFmtId="0" fontId="1" fillId="0" borderId="3" xfId="0" applyFont="1" applyFill="1" applyBorder="1"/>
    <xf numFmtId="49" fontId="1" fillId="0" borderId="3" xfId="0" applyNumberFormat="1" applyFont="1" applyFill="1" applyBorder="1"/>
    <xf numFmtId="0" fontId="2" fillId="0" borderId="3" xfId="0" applyFont="1" applyFill="1" applyBorder="1"/>
    <xf numFmtId="49" fontId="2" fillId="0" borderId="0" xfId="0" applyNumberFormat="1" applyFont="1" applyFill="1" applyBorder="1"/>
    <xf numFmtId="49" fontId="2" fillId="0" borderId="7" xfId="0" applyNumberFormat="1" applyFont="1" applyFill="1" applyBorder="1"/>
    <xf numFmtId="49" fontId="2" fillId="0" borderId="8" xfId="0" applyNumberFormat="1" applyFont="1" applyFill="1" applyBorder="1"/>
    <xf numFmtId="3" fontId="1" fillId="0" borderId="0" xfId="0" applyNumberFormat="1" applyFont="1" applyFill="1" applyBorder="1"/>
    <xf numFmtId="0" fontId="0" fillId="0" borderId="0" xfId="0" applyFill="1"/>
    <xf numFmtId="49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Border="1"/>
    <xf numFmtId="3" fontId="2" fillId="0" borderId="13" xfId="0" applyNumberFormat="1" applyFont="1" applyFill="1" applyBorder="1"/>
    <xf numFmtId="0" fontId="1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/>
    <xf numFmtId="0" fontId="2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9" fontId="3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2" fillId="0" borderId="9" xfId="0" applyFont="1" applyFill="1" applyBorder="1" applyAlignment="1"/>
    <xf numFmtId="0" fontId="2" fillId="0" borderId="22" xfId="0" applyFont="1" applyFill="1" applyBorder="1"/>
    <xf numFmtId="49" fontId="2" fillId="0" borderId="22" xfId="0" applyNumberFormat="1" applyFont="1" applyFill="1" applyBorder="1"/>
    <xf numFmtId="3" fontId="2" fillId="0" borderId="23" xfId="0" applyNumberFormat="1" applyFont="1" applyFill="1" applyBorder="1"/>
    <xf numFmtId="3" fontId="1" fillId="0" borderId="24" xfId="0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49" fontId="9" fillId="0" borderId="5" xfId="0" applyNumberFormat="1" applyFont="1" applyFill="1" applyBorder="1"/>
    <xf numFmtId="0" fontId="9" fillId="0" borderId="6" xfId="0" applyFont="1" applyFill="1" applyBorder="1"/>
    <xf numFmtId="49" fontId="9" fillId="0" borderId="25" xfId="0" applyNumberFormat="1" applyFont="1" applyFill="1" applyBorder="1"/>
    <xf numFmtId="0" fontId="1" fillId="0" borderId="26" xfId="0" applyFont="1" applyFill="1" applyBorder="1"/>
    <xf numFmtId="3" fontId="1" fillId="0" borderId="27" xfId="0" applyNumberFormat="1" applyFont="1" applyFill="1" applyBorder="1"/>
    <xf numFmtId="0" fontId="10" fillId="0" borderId="0" xfId="0" applyFont="1" applyFill="1" applyBorder="1"/>
    <xf numFmtId="49" fontId="9" fillId="0" borderId="7" xfId="0" applyNumberFormat="1" applyFont="1" applyFill="1" applyBorder="1"/>
    <xf numFmtId="0" fontId="9" fillId="0" borderId="0" xfId="0" applyFont="1" applyFill="1" applyBorder="1"/>
    <xf numFmtId="3" fontId="9" fillId="0" borderId="6" xfId="0" applyNumberFormat="1" applyFont="1" applyFill="1" applyBorder="1"/>
    <xf numFmtId="49" fontId="2" fillId="0" borderId="5" xfId="0" applyNumberFormat="1" applyFont="1" applyFill="1" applyBorder="1"/>
    <xf numFmtId="0" fontId="4" fillId="0" borderId="6" xfId="0" applyFont="1" applyFill="1" applyBorder="1"/>
    <xf numFmtId="3" fontId="2" fillId="0" borderId="28" xfId="0" applyNumberFormat="1" applyFont="1" applyFill="1" applyBorder="1"/>
    <xf numFmtId="3" fontId="2" fillId="0" borderId="29" xfId="0" applyNumberFormat="1" applyFont="1" applyFill="1" applyBorder="1"/>
    <xf numFmtId="3" fontId="2" fillId="0" borderId="30" xfId="0" applyNumberFormat="1" applyFont="1" applyFill="1" applyBorder="1"/>
    <xf numFmtId="0" fontId="2" fillId="0" borderId="0" xfId="0" applyFont="1"/>
    <xf numFmtId="3" fontId="2" fillId="0" borderId="4" xfId="0" applyNumberFormat="1" applyFont="1" applyBorder="1"/>
    <xf numFmtId="49" fontId="3" fillId="0" borderId="7" xfId="0" applyNumberFormat="1" applyFont="1" applyBorder="1"/>
    <xf numFmtId="3" fontId="2" fillId="0" borderId="11" xfId="0" applyNumberFormat="1" applyFont="1" applyBorder="1"/>
    <xf numFmtId="0" fontId="11" fillId="0" borderId="0" xfId="0" applyFont="1"/>
    <xf numFmtId="0" fontId="11" fillId="0" borderId="0" xfId="0" applyFont="1" applyFill="1"/>
    <xf numFmtId="49" fontId="9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Border="1"/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3" fontId="0" fillId="0" borderId="0" xfId="0" applyNumberFormat="1"/>
    <xf numFmtId="3" fontId="0" fillId="0" borderId="0" xfId="0" applyNumberFormat="1" applyFill="1"/>
    <xf numFmtId="49" fontId="1" fillId="0" borderId="9" xfId="0" applyNumberFormat="1" applyFont="1" applyFill="1" applyBorder="1"/>
    <xf numFmtId="0" fontId="2" fillId="0" borderId="26" xfId="0" applyFont="1" applyFill="1" applyBorder="1"/>
    <xf numFmtId="49" fontId="2" fillId="0" borderId="9" xfId="0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3" fontId="11" fillId="0" borderId="0" xfId="0" applyNumberFormat="1" applyFont="1"/>
    <xf numFmtId="3" fontId="2" fillId="0" borderId="31" xfId="0" applyNumberFormat="1" applyFont="1" applyFill="1" applyBorder="1"/>
    <xf numFmtId="0" fontId="2" fillId="0" borderId="9" xfId="0" quotePrefix="1" applyFont="1" applyFill="1" applyBorder="1"/>
    <xf numFmtId="49" fontId="9" fillId="0" borderId="8" xfId="0" applyNumberFormat="1" applyFont="1" applyFill="1" applyBorder="1"/>
    <xf numFmtId="3" fontId="0" fillId="0" borderId="0" xfId="0" applyNumberFormat="1" applyBorder="1"/>
    <xf numFmtId="3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8" fillId="0" borderId="9" xfId="0" applyFont="1" applyFill="1" applyBorder="1" applyAlignment="1">
      <alignment wrapText="1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19050</xdr:rowOff>
    </xdr:from>
    <xdr:to>
      <xdr:col>8</xdr:col>
      <xdr:colOff>581025</xdr:colOff>
      <xdr:row>31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" y="3448050"/>
          <a:ext cx="5391150" cy="2600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2800" b="1">
              <a:latin typeface="+mn-lt"/>
            </a:rPr>
            <a:t>Baracsi Népjóléti Intézmény</a:t>
          </a:r>
          <a:r>
            <a:rPr lang="hu-HU" sz="2800" b="1" baseline="0">
              <a:latin typeface="+mn-lt"/>
            </a:rPr>
            <a:t> </a:t>
          </a:r>
        </a:p>
        <a:p>
          <a:pPr algn="ctr"/>
          <a:endParaRPr lang="hu-HU" sz="2800" b="1" baseline="0">
            <a:latin typeface="+mn-lt"/>
          </a:endParaRPr>
        </a:p>
        <a:p>
          <a:pPr algn="ctr"/>
          <a:r>
            <a:rPr lang="hu-HU" sz="2800" b="1" baseline="0">
              <a:latin typeface="+mn-lt"/>
            </a:rPr>
            <a:t>2022. évi elemi költségvetés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view="pageBreakPreview" topLeftCell="A24" zoomScale="60" zoomScaleNormal="100" workbookViewId="0">
      <selection activeCell="H10" sqref="H10"/>
    </sheetView>
  </sheetViews>
  <sheetFormatPr defaultRowHeight="15" x14ac:dyDescent="0.25"/>
  <cols>
    <col min="9" max="9" width="9.85546875" bestFit="1" customWidth="1"/>
    <col min="10" max="10" width="11.28515625" bestFit="1" customWidth="1"/>
  </cols>
  <sheetData>
    <row r="1" spans="1:10" ht="1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ht="1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ht="1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0" ht="1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1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1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15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15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1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1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1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1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1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ht="1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0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1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ht="1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ht="1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ht="1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ht="1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ht="1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ht="1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1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5.75" x14ac:dyDescent="0.25">
      <c r="A51" s="34"/>
      <c r="B51" s="8"/>
      <c r="C51" s="2"/>
      <c r="D51" s="2"/>
      <c r="E51" s="2"/>
      <c r="F51" s="2"/>
      <c r="G51" s="2"/>
      <c r="H51" s="2"/>
      <c r="I51" s="3"/>
      <c r="J51" s="30"/>
    </row>
    <row r="52" spans="1:10" ht="15.75" x14ac:dyDescent="0.25">
      <c r="A52" s="16"/>
      <c r="B52" s="8"/>
      <c r="C52" s="2"/>
      <c r="D52" s="2"/>
      <c r="E52" s="2"/>
      <c r="F52" s="2"/>
      <c r="G52" s="2"/>
      <c r="H52" s="2"/>
      <c r="I52" s="3"/>
      <c r="J52" s="30"/>
    </row>
    <row r="53" spans="1:10" ht="15.75" x14ac:dyDescent="0.25">
      <c r="A53" s="16"/>
      <c r="B53" s="33"/>
      <c r="C53" s="34"/>
      <c r="D53" s="11"/>
      <c r="E53" s="11"/>
      <c r="F53" s="11"/>
      <c r="G53" s="11"/>
      <c r="H53" s="11"/>
      <c r="I53" s="3"/>
      <c r="J53" s="3"/>
    </row>
    <row r="54" spans="1:10" x14ac:dyDescent="0.25">
      <c r="A54" s="2"/>
      <c r="B54" s="33"/>
      <c r="C54" s="34"/>
      <c r="D54" s="11"/>
      <c r="E54" s="11"/>
      <c r="F54" s="11"/>
      <c r="G54" s="11"/>
      <c r="H54" s="11"/>
      <c r="I54" s="3"/>
      <c r="J54" s="3"/>
    </row>
    <row r="55" spans="1:10" x14ac:dyDescent="0.25">
      <c r="A55" s="2"/>
      <c r="B55" s="32"/>
      <c r="C55" s="33"/>
      <c r="D55" s="11"/>
      <c r="E55" s="11"/>
      <c r="F55" s="11"/>
      <c r="G55" s="11"/>
      <c r="H55" s="11"/>
      <c r="I55" s="3"/>
      <c r="J55" s="3"/>
    </row>
    <row r="56" spans="1:10" x14ac:dyDescent="0.25">
      <c r="A56" s="2"/>
      <c r="B56" s="32"/>
      <c r="C56" s="33"/>
      <c r="D56" s="11"/>
      <c r="E56" s="11"/>
      <c r="F56" s="11"/>
      <c r="G56" s="11"/>
      <c r="H56" s="11"/>
      <c r="I56" s="3"/>
      <c r="J56" s="3"/>
    </row>
    <row r="57" spans="1:10" x14ac:dyDescent="0.25">
      <c r="A57" s="2"/>
      <c r="B57" s="32"/>
      <c r="C57" s="33"/>
      <c r="D57" s="11"/>
      <c r="E57" s="11"/>
      <c r="F57" s="11"/>
      <c r="G57" s="11"/>
      <c r="H57" s="11"/>
      <c r="I57" s="3"/>
      <c r="J57" s="3"/>
    </row>
    <row r="58" spans="1:10" x14ac:dyDescent="0.25">
      <c r="A58" s="2"/>
      <c r="B58" s="32"/>
      <c r="C58" s="33"/>
      <c r="D58" s="11"/>
      <c r="E58" s="11"/>
      <c r="F58" s="11"/>
      <c r="G58" s="11"/>
      <c r="H58" s="11"/>
      <c r="I58" s="3"/>
      <c r="J58" s="3"/>
    </row>
    <row r="59" spans="1:10" x14ac:dyDescent="0.25">
      <c r="A59" s="2"/>
      <c r="B59" s="32"/>
      <c r="C59" s="33"/>
      <c r="D59" s="11"/>
      <c r="E59" s="11"/>
      <c r="F59" s="11"/>
      <c r="G59" s="11"/>
      <c r="H59" s="11"/>
      <c r="I59" s="3"/>
      <c r="J59" s="3"/>
    </row>
    <row r="60" spans="1:10" x14ac:dyDescent="0.25">
      <c r="A60" s="2"/>
      <c r="B60" s="93"/>
      <c r="C60" s="93"/>
      <c r="D60" s="93"/>
      <c r="E60" s="93"/>
      <c r="F60" s="93"/>
      <c r="G60" s="93"/>
      <c r="H60" s="2"/>
      <c r="I60" s="3"/>
      <c r="J60" s="3"/>
    </row>
    <row r="61" spans="1:10" x14ac:dyDescent="0.25">
      <c r="A61" s="2"/>
      <c r="B61" s="43"/>
      <c r="C61" s="20"/>
      <c r="D61" s="2"/>
      <c r="E61" s="2"/>
      <c r="F61" s="2"/>
      <c r="G61" s="2"/>
      <c r="H61" s="2"/>
      <c r="I61" s="3"/>
      <c r="J61" s="3"/>
    </row>
    <row r="62" spans="1:10" x14ac:dyDescent="0.25">
      <c r="A62" s="2"/>
      <c r="B62" s="43"/>
      <c r="C62" s="20"/>
      <c r="D62" s="2"/>
      <c r="E62" s="2"/>
      <c r="F62" s="2"/>
      <c r="G62" s="2"/>
      <c r="H62" s="2"/>
      <c r="I62" s="3"/>
      <c r="J62" s="3"/>
    </row>
    <row r="63" spans="1:10" x14ac:dyDescent="0.25">
      <c r="A63" s="2"/>
      <c r="B63" s="43"/>
      <c r="C63" s="20"/>
      <c r="D63" s="2"/>
      <c r="E63" s="2"/>
      <c r="F63" s="2"/>
      <c r="G63" s="2"/>
      <c r="H63" s="2"/>
      <c r="I63" s="3"/>
      <c r="J63" s="3"/>
    </row>
    <row r="64" spans="1:10" x14ac:dyDescent="0.25">
      <c r="A64" s="2"/>
      <c r="B64" s="43"/>
      <c r="C64" s="20"/>
      <c r="D64" s="2"/>
      <c r="E64" s="2"/>
      <c r="F64" s="2"/>
      <c r="G64" s="2"/>
      <c r="H64" s="2"/>
      <c r="I64" s="3"/>
      <c r="J64" s="3"/>
    </row>
    <row r="65" spans="1:10" x14ac:dyDescent="0.25">
      <c r="A65" s="2"/>
      <c r="B65" s="43"/>
      <c r="C65" s="20"/>
      <c r="D65" s="2"/>
      <c r="E65" s="2"/>
      <c r="F65" s="2"/>
      <c r="G65" s="2"/>
      <c r="H65" s="2"/>
      <c r="I65" s="3"/>
      <c r="J65" s="3"/>
    </row>
    <row r="66" spans="1:10" x14ac:dyDescent="0.25">
      <c r="A66" s="2"/>
      <c r="B66" s="43"/>
      <c r="C66" s="20"/>
      <c r="D66" s="2"/>
      <c r="E66" s="2"/>
      <c r="F66" s="2"/>
      <c r="G66" s="2"/>
      <c r="H66" s="2"/>
      <c r="I66" s="3"/>
      <c r="J66" s="3"/>
    </row>
    <row r="67" spans="1:10" x14ac:dyDescent="0.25">
      <c r="A67" s="2"/>
      <c r="B67" s="34"/>
      <c r="C67" s="34"/>
      <c r="D67" s="34"/>
      <c r="E67" s="34"/>
      <c r="F67" s="34"/>
      <c r="G67" s="34"/>
      <c r="H67" s="34"/>
      <c r="I67" s="34"/>
      <c r="J67" s="34"/>
    </row>
    <row r="68" spans="1:1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</row>
    <row r="69" spans="1:10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</row>
    <row r="70" spans="1:10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</row>
    <row r="71" spans="1:10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</row>
    <row r="72" spans="1:10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</row>
    <row r="73" spans="1:10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</row>
    <row r="74" spans="1:10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</row>
    <row r="75" spans="1:10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</row>
    <row r="76" spans="1:1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</row>
    <row r="77" spans="1:1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</row>
    <row r="78" spans="1:1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</row>
    <row r="79" spans="1:10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</row>
    <row r="80" spans="1:10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</row>
    <row r="81" spans="1:10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</row>
    <row r="82" spans="1:10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</row>
    <row r="83" spans="1:1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</row>
    <row r="84" spans="1:1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</row>
    <row r="85" spans="1:10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</row>
    <row r="86" spans="1:10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</row>
    <row r="87" spans="1:10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</row>
    <row r="88" spans="1:1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</row>
    <row r="89" spans="1:10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</row>
    <row r="90" spans="1:1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</row>
    <row r="91" spans="1:1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</row>
    <row r="92" spans="1:1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</row>
    <row r="93" spans="1:1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0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0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97" spans="1:1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</row>
    <row r="98" spans="1:10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</row>
    <row r="99" spans="1:10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</row>
    <row r="100" spans="1:1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</row>
    <row r="102" spans="1:10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</row>
    <row r="103" spans="1:10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</row>
    <row r="104" spans="1:10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</row>
    <row r="106" spans="1:10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</row>
    <row r="107" spans="1:1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</row>
    <row r="108" spans="1:10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</row>
    <row r="109" spans="1:10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</row>
    <row r="110" spans="1:10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</row>
    <row r="111" spans="1:10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</row>
    <row r="112" spans="1:10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</row>
    <row r="113" spans="1:10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</row>
    <row r="114" spans="1:10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</row>
    <row r="115" spans="1:10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</row>
    <row r="116" spans="1:10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</row>
    <row r="117" spans="1:10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</row>
    <row r="118" spans="1:10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</row>
    <row r="119" spans="1:10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</row>
    <row r="120" spans="1:10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</row>
    <row r="121" spans="1:10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</row>
    <row r="122" spans="1:10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</row>
    <row r="123" spans="1:10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</row>
    <row r="124" spans="1:10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</row>
    <row r="125" spans="1:10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</row>
    <row r="126" spans="1:10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</row>
    <row r="127" spans="1:10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</row>
    <row r="128" spans="1:10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</row>
    <row r="129" spans="1:10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</row>
    <row r="130" spans="1:10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</row>
    <row r="131" spans="1:10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</row>
    <row r="132" spans="1:10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</row>
    <row r="133" spans="1:10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</row>
    <row r="134" spans="1:10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</row>
    <row r="135" spans="1:10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</row>
    <row r="136" spans="1:10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</row>
    <row r="137" spans="1:10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</row>
    <row r="138" spans="1:10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</row>
    <row r="139" spans="1:10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</row>
    <row r="140" spans="1:10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</row>
    <row r="141" spans="1:10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</row>
    <row r="142" spans="1:10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</row>
    <row r="143" spans="1:10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</row>
    <row r="144" spans="1:10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</row>
    <row r="145" spans="1:10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</row>
  </sheetData>
  <mergeCells count="1">
    <mergeCell ref="B60:G6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view="pageBreakPreview" topLeftCell="A24" zoomScaleNormal="85" zoomScaleSheetLayoutView="100" workbookViewId="0">
      <selection activeCell="K37" sqref="K37:K38"/>
    </sheetView>
  </sheetViews>
  <sheetFormatPr defaultRowHeight="15" x14ac:dyDescent="0.25"/>
  <cols>
    <col min="1" max="1" width="8" style="31" bestFit="1" customWidth="1"/>
    <col min="2" max="7" width="9.140625" style="31"/>
    <col min="8" max="8" width="8.42578125" style="31" customWidth="1"/>
    <col min="9" max="9" width="11.28515625" style="31" bestFit="1" customWidth="1"/>
    <col min="10" max="10" width="12.5703125" style="31" bestFit="1" customWidth="1"/>
    <col min="11" max="11" width="11.5703125" bestFit="1" customWidth="1"/>
  </cols>
  <sheetData>
    <row r="1" spans="1:16" ht="36" x14ac:dyDescent="0.25">
      <c r="A1" s="94" t="s">
        <v>36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ht="36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6" ht="16.5" thickBot="1" x14ac:dyDescent="0.3">
      <c r="A3" s="24" t="s">
        <v>69</v>
      </c>
      <c r="B3" s="25" t="s">
        <v>79</v>
      </c>
      <c r="C3" s="26"/>
      <c r="D3" s="26"/>
      <c r="E3" s="26"/>
      <c r="F3" s="26"/>
      <c r="G3" s="26"/>
      <c r="H3" s="26"/>
      <c r="I3" s="35"/>
      <c r="J3" s="6">
        <f>SUM(I7:I8)</f>
        <v>849870</v>
      </c>
    </row>
    <row r="4" spans="1:16" ht="15.75" x14ac:dyDescent="0.25">
      <c r="A4" s="36"/>
      <c r="B4" s="37"/>
      <c r="C4" s="11"/>
      <c r="D4" s="11"/>
      <c r="E4" s="11"/>
      <c r="F4" s="11"/>
      <c r="G4" s="11"/>
      <c r="H4" s="11"/>
      <c r="I4" s="51"/>
      <c r="J4" s="30"/>
    </row>
    <row r="5" spans="1:16" ht="15.75" x14ac:dyDescent="0.25">
      <c r="A5" s="36"/>
      <c r="B5" s="12" t="s">
        <v>70</v>
      </c>
      <c r="C5" s="13" t="s">
        <v>74</v>
      </c>
      <c r="D5" s="22"/>
      <c r="E5" s="22"/>
      <c r="F5" s="22"/>
      <c r="G5" s="22"/>
      <c r="H5" s="22"/>
      <c r="I5" s="15"/>
      <c r="J5" s="30"/>
    </row>
    <row r="6" spans="1:16" ht="15.75" x14ac:dyDescent="0.25">
      <c r="A6" s="36"/>
      <c r="B6" s="28"/>
      <c r="C6" s="10" t="s">
        <v>123</v>
      </c>
      <c r="D6" s="11"/>
      <c r="E6" s="11"/>
      <c r="F6" s="11"/>
      <c r="G6" s="11"/>
      <c r="H6" s="11"/>
      <c r="I6" s="14"/>
      <c r="J6" s="30"/>
    </row>
    <row r="7" spans="1:16" x14ac:dyDescent="0.25">
      <c r="A7" s="11"/>
      <c r="B7" s="28"/>
      <c r="C7" s="11" t="s">
        <v>154</v>
      </c>
      <c r="D7" s="11"/>
      <c r="E7" s="11"/>
      <c r="F7" s="11"/>
      <c r="G7" s="11"/>
      <c r="H7" s="11"/>
      <c r="I7" s="14">
        <f>(4*85000*0.7)+(4*85000*0.13*0.5*0.7)</f>
        <v>253469.99999999997</v>
      </c>
      <c r="J7" s="19"/>
      <c r="M7" s="34"/>
      <c r="N7" s="34"/>
      <c r="O7" s="34"/>
      <c r="P7" s="34"/>
    </row>
    <row r="8" spans="1:16" x14ac:dyDescent="0.25">
      <c r="A8" s="11"/>
      <c r="B8" s="29"/>
      <c r="C8" s="9" t="s">
        <v>155</v>
      </c>
      <c r="D8" s="9"/>
      <c r="E8" s="9"/>
      <c r="F8" s="9"/>
      <c r="G8" s="9"/>
      <c r="H8" s="9"/>
      <c r="I8" s="21">
        <f>(100000*2*4*0.7)+(100000*2*4*0.13*0.5*0.7)</f>
        <v>596400</v>
      </c>
      <c r="J8" s="19"/>
    </row>
    <row r="9" spans="1:16" ht="15.75" thickBot="1" x14ac:dyDescent="0.3">
      <c r="A9" s="11"/>
      <c r="B9" s="27"/>
      <c r="C9" s="11"/>
      <c r="D9" s="11"/>
      <c r="E9" s="11"/>
      <c r="F9" s="11"/>
      <c r="G9" s="11"/>
      <c r="H9" s="11"/>
      <c r="I9" s="3"/>
      <c r="J9" s="19"/>
      <c r="L9" s="34"/>
      <c r="M9" s="34"/>
    </row>
    <row r="10" spans="1:16" ht="16.5" thickBot="1" x14ac:dyDescent="0.3">
      <c r="A10" s="24" t="s">
        <v>23</v>
      </c>
      <c r="B10" s="25" t="s">
        <v>40</v>
      </c>
      <c r="C10" s="26"/>
      <c r="D10" s="26"/>
      <c r="E10" s="26"/>
      <c r="F10" s="26"/>
      <c r="G10" s="26"/>
      <c r="H10" s="26"/>
      <c r="I10" s="35"/>
      <c r="J10" s="17">
        <f>SUM(I13:I18)</f>
        <v>6228480</v>
      </c>
    </row>
    <row r="11" spans="1:16" ht="15.75" x14ac:dyDescent="0.25">
      <c r="A11" s="36"/>
      <c r="B11" s="10" t="s">
        <v>124</v>
      </c>
      <c r="C11" s="11"/>
      <c r="D11" s="11"/>
      <c r="E11" s="11"/>
      <c r="F11" s="11"/>
      <c r="G11" s="11"/>
      <c r="H11" s="11"/>
      <c r="I11" s="3"/>
      <c r="J11" s="18"/>
    </row>
    <row r="12" spans="1:16" x14ac:dyDescent="0.25">
      <c r="A12" s="11"/>
      <c r="B12" s="27"/>
      <c r="C12" s="11"/>
      <c r="D12" s="11"/>
      <c r="E12" s="11"/>
      <c r="F12" s="11"/>
      <c r="G12" s="11"/>
      <c r="H12" s="11"/>
      <c r="I12" s="3"/>
      <c r="J12" s="19"/>
    </row>
    <row r="13" spans="1:16" x14ac:dyDescent="0.25">
      <c r="A13" s="11"/>
      <c r="B13" s="12" t="s">
        <v>22</v>
      </c>
      <c r="C13" s="13" t="s">
        <v>14</v>
      </c>
      <c r="D13" s="22"/>
      <c r="E13" s="22"/>
      <c r="F13" s="22"/>
      <c r="G13" s="22"/>
      <c r="H13" s="22"/>
      <c r="I13" s="15"/>
      <c r="J13" s="19"/>
    </row>
    <row r="14" spans="1:16" x14ac:dyDescent="0.25">
      <c r="A14" s="11"/>
      <c r="B14" s="28"/>
      <c r="C14" s="11" t="s">
        <v>24</v>
      </c>
      <c r="D14" s="11"/>
      <c r="E14" s="11"/>
      <c r="F14" s="11"/>
      <c r="G14" s="11"/>
      <c r="H14" s="11"/>
      <c r="I14" s="14"/>
      <c r="J14" s="19"/>
    </row>
    <row r="15" spans="1:16" s="31" customFormat="1" x14ac:dyDescent="0.25">
      <c r="A15" s="11"/>
      <c r="B15" s="28"/>
      <c r="C15" s="11" t="s">
        <v>125</v>
      </c>
      <c r="D15" s="11"/>
      <c r="E15" s="11"/>
      <c r="F15" s="11"/>
      <c r="G15" s="11"/>
      <c r="H15" s="11"/>
      <c r="I15" s="14">
        <f>(8*445*256)+(30*591*256)</f>
        <v>5450240</v>
      </c>
      <c r="J15" s="19"/>
    </row>
    <row r="16" spans="1:16" x14ac:dyDescent="0.25">
      <c r="A16" s="11"/>
      <c r="B16" s="12">
        <v>107052</v>
      </c>
      <c r="C16" s="13" t="s">
        <v>2</v>
      </c>
      <c r="D16" s="22"/>
      <c r="E16" s="22"/>
      <c r="F16" s="22"/>
      <c r="G16" s="22"/>
      <c r="H16" s="22"/>
      <c r="I16" s="15"/>
      <c r="J16" s="19"/>
      <c r="L16" s="34"/>
      <c r="M16" s="34"/>
    </row>
    <row r="17" spans="1:10" x14ac:dyDescent="0.25">
      <c r="A17" s="11"/>
      <c r="B17" s="28"/>
      <c r="C17" s="11" t="s">
        <v>126</v>
      </c>
      <c r="D17" s="11"/>
      <c r="E17" s="11"/>
      <c r="F17" s="11"/>
      <c r="G17" s="11"/>
      <c r="H17" s="11"/>
      <c r="I17" s="14"/>
      <c r="J17" s="19"/>
    </row>
    <row r="18" spans="1:10" s="31" customFormat="1" x14ac:dyDescent="0.25">
      <c r="A18" s="11"/>
      <c r="B18" s="29"/>
      <c r="C18" s="9" t="s">
        <v>156</v>
      </c>
      <c r="D18" s="9"/>
      <c r="E18" s="9"/>
      <c r="F18" s="9"/>
      <c r="G18" s="9"/>
      <c r="H18" s="9"/>
      <c r="I18" s="21">
        <f>8*380*256</f>
        <v>778240</v>
      </c>
      <c r="J18" s="19"/>
    </row>
    <row r="19" spans="1:10" ht="15.75" thickBot="1" x14ac:dyDescent="0.3">
      <c r="A19" s="11"/>
      <c r="B19" s="27"/>
      <c r="C19" s="11"/>
      <c r="D19" s="11"/>
      <c r="E19" s="11"/>
      <c r="F19" s="11"/>
      <c r="G19" s="11"/>
      <c r="H19" s="11"/>
      <c r="I19" s="3"/>
      <c r="J19" s="19"/>
    </row>
    <row r="20" spans="1:10" ht="16.5" thickBot="1" x14ac:dyDescent="0.3">
      <c r="A20" s="24" t="s">
        <v>25</v>
      </c>
      <c r="B20" s="25" t="s">
        <v>26</v>
      </c>
      <c r="C20" s="26"/>
      <c r="D20" s="26"/>
      <c r="E20" s="26"/>
      <c r="F20" s="26"/>
      <c r="G20" s="26"/>
      <c r="H20" s="26"/>
      <c r="I20" s="5"/>
      <c r="J20" s="17">
        <f>SUM(I22:I24)</f>
        <v>1471564.8</v>
      </c>
    </row>
    <row r="21" spans="1:10" x14ac:dyDescent="0.25">
      <c r="A21" s="11"/>
      <c r="B21" s="27"/>
      <c r="C21" s="11"/>
      <c r="D21" s="11"/>
      <c r="E21" s="11"/>
      <c r="F21" s="11"/>
      <c r="G21" s="11"/>
      <c r="H21" s="11"/>
      <c r="I21" s="3"/>
      <c r="J21" s="19"/>
    </row>
    <row r="22" spans="1:10" x14ac:dyDescent="0.25">
      <c r="A22" s="11"/>
      <c r="B22" s="12" t="s">
        <v>22</v>
      </c>
      <c r="C22" s="13" t="s">
        <v>14</v>
      </c>
      <c r="D22" s="22"/>
      <c r="E22" s="22"/>
      <c r="F22" s="22"/>
      <c r="G22" s="22"/>
      <c r="H22" s="22"/>
      <c r="I22" s="15"/>
      <c r="J22" s="19"/>
    </row>
    <row r="23" spans="1:10" x14ac:dyDescent="0.25">
      <c r="A23" s="11"/>
      <c r="B23" s="28"/>
      <c r="C23" s="10" t="s">
        <v>127</v>
      </c>
      <c r="D23" s="11"/>
      <c r="E23" s="11"/>
      <c r="F23" s="11"/>
      <c r="G23" s="11"/>
      <c r="H23" s="11"/>
      <c r="I23" s="14"/>
      <c r="J23" s="19"/>
    </row>
    <row r="24" spans="1:10" x14ac:dyDescent="0.25">
      <c r="A24" s="11"/>
      <c r="B24" s="29"/>
      <c r="C24" s="9" t="s">
        <v>24</v>
      </c>
      <c r="D24" s="9"/>
      <c r="E24" s="9"/>
      <c r="F24" s="9"/>
      <c r="G24" s="9"/>
      <c r="H24" s="9"/>
      <c r="I24" s="21">
        <f>I15*0.27</f>
        <v>1471564.8</v>
      </c>
      <c r="J24" s="19"/>
    </row>
    <row r="25" spans="1:10" ht="15.75" thickBot="1" x14ac:dyDescent="0.3">
      <c r="A25" s="11"/>
      <c r="B25" s="27"/>
      <c r="C25" s="11"/>
      <c r="D25" s="11"/>
      <c r="E25" s="11"/>
      <c r="F25" s="11"/>
      <c r="G25" s="11"/>
      <c r="H25" s="11"/>
      <c r="I25" s="3"/>
      <c r="J25" s="19"/>
    </row>
    <row r="26" spans="1:10" ht="16.5" thickBot="1" x14ac:dyDescent="0.3">
      <c r="A26" s="24" t="s">
        <v>105</v>
      </c>
      <c r="B26" s="25" t="s">
        <v>107</v>
      </c>
      <c r="C26" s="26"/>
      <c r="D26" s="26"/>
      <c r="E26" s="26"/>
      <c r="F26" s="26"/>
      <c r="G26" s="26"/>
      <c r="H26" s="26"/>
      <c r="I26" s="5"/>
      <c r="J26" s="17">
        <f>I28</f>
        <v>300000</v>
      </c>
    </row>
    <row r="27" spans="1:10" x14ac:dyDescent="0.25">
      <c r="A27" s="11"/>
      <c r="B27" s="63" t="s">
        <v>75</v>
      </c>
      <c r="C27" s="64" t="s">
        <v>128</v>
      </c>
      <c r="D27" s="22"/>
      <c r="E27" s="22"/>
      <c r="F27" s="22"/>
      <c r="G27" s="22"/>
      <c r="H27" s="22"/>
      <c r="I27" s="65"/>
      <c r="J27" s="3"/>
    </row>
    <row r="28" spans="1:10" x14ac:dyDescent="0.25">
      <c r="A28" s="11"/>
      <c r="B28" s="29"/>
      <c r="C28" s="9" t="s">
        <v>106</v>
      </c>
      <c r="D28" s="9"/>
      <c r="E28" s="9"/>
      <c r="F28" s="9"/>
      <c r="G28" s="9"/>
      <c r="H28" s="9"/>
      <c r="I28" s="67">
        <v>300000</v>
      </c>
      <c r="J28" s="3"/>
    </row>
    <row r="29" spans="1:10" ht="15.75" thickBot="1" x14ac:dyDescent="0.3">
      <c r="A29" s="11"/>
      <c r="B29" s="27"/>
      <c r="C29" s="11"/>
      <c r="D29" s="11"/>
      <c r="E29" s="11"/>
      <c r="F29" s="11"/>
      <c r="G29" s="11"/>
      <c r="H29" s="11"/>
      <c r="I29" s="3"/>
      <c r="J29" s="19"/>
    </row>
    <row r="30" spans="1:10" ht="16.5" thickBot="1" x14ac:dyDescent="0.3">
      <c r="A30" s="24" t="s">
        <v>65</v>
      </c>
      <c r="B30" s="25" t="s">
        <v>51</v>
      </c>
      <c r="C30" s="26"/>
      <c r="D30" s="26"/>
      <c r="E30" s="26"/>
      <c r="F30" s="26"/>
      <c r="G30" s="26"/>
      <c r="H30" s="26"/>
      <c r="I30" s="5"/>
      <c r="J30" s="17">
        <f>I33</f>
        <v>71562798</v>
      </c>
    </row>
    <row r="31" spans="1:10" x14ac:dyDescent="0.25">
      <c r="A31" s="11"/>
      <c r="B31" s="63" t="s">
        <v>75</v>
      </c>
      <c r="C31" s="64" t="s">
        <v>76</v>
      </c>
      <c r="D31" s="22"/>
      <c r="E31" s="22"/>
      <c r="F31" s="22"/>
      <c r="G31" s="22"/>
      <c r="H31" s="22"/>
      <c r="I31" s="65"/>
      <c r="J31" s="3"/>
    </row>
    <row r="32" spans="1:10" x14ac:dyDescent="0.25">
      <c r="A32" s="11"/>
      <c r="B32" s="28"/>
      <c r="C32" s="10" t="s">
        <v>129</v>
      </c>
      <c r="D32" s="11"/>
      <c r="E32" s="11"/>
      <c r="F32" s="11"/>
      <c r="G32" s="11"/>
      <c r="H32" s="11"/>
      <c r="I32" s="66"/>
      <c r="J32" s="3"/>
    </row>
    <row r="33" spans="1:11" x14ac:dyDescent="0.25">
      <c r="A33" s="11"/>
      <c r="B33" s="29"/>
      <c r="C33" s="9" t="s">
        <v>51</v>
      </c>
      <c r="D33" s="9"/>
      <c r="E33" s="9"/>
      <c r="F33" s="9"/>
      <c r="G33" s="9"/>
      <c r="H33" s="9"/>
      <c r="I33" s="67">
        <v>71562798</v>
      </c>
      <c r="J33" s="3"/>
    </row>
    <row r="34" spans="1:11" ht="15.75" thickBot="1" x14ac:dyDescent="0.3">
      <c r="A34" s="11"/>
      <c r="B34" s="27"/>
      <c r="C34" s="11"/>
      <c r="D34" s="11"/>
      <c r="E34" s="11"/>
      <c r="F34" s="11"/>
      <c r="G34" s="11"/>
      <c r="H34" s="11"/>
      <c r="J34" s="3"/>
    </row>
    <row r="35" spans="1:11" ht="15.75" thickTop="1" x14ac:dyDescent="0.25">
      <c r="A35" s="96" t="s">
        <v>33</v>
      </c>
      <c r="B35" s="96"/>
      <c r="C35" s="96"/>
      <c r="D35" s="96"/>
      <c r="E35" s="96"/>
      <c r="F35" s="96"/>
      <c r="G35" s="96"/>
      <c r="H35" s="96"/>
      <c r="I35" s="96"/>
      <c r="J35" s="98">
        <f>SUM(J3:J33)</f>
        <v>80412712.799999997</v>
      </c>
    </row>
    <row r="36" spans="1:11" ht="15.75" thickBot="1" x14ac:dyDescent="0.3">
      <c r="A36" s="97"/>
      <c r="B36" s="97"/>
      <c r="C36" s="97"/>
      <c r="D36" s="97"/>
      <c r="E36" s="97"/>
      <c r="F36" s="97"/>
      <c r="G36" s="97"/>
      <c r="H36" s="97"/>
      <c r="I36" s="97"/>
      <c r="J36" s="99"/>
    </row>
    <row r="37" spans="1:11" ht="16.5" thickTop="1" x14ac:dyDescent="0.25">
      <c r="K37" s="30"/>
    </row>
    <row r="38" spans="1:11" ht="15.75" x14ac:dyDescent="0.25">
      <c r="K38" s="30"/>
    </row>
    <row r="42" spans="1:11" s="72" customFormat="1" x14ac:dyDescent="0.25">
      <c r="A42" s="73"/>
      <c r="B42" s="73"/>
      <c r="D42" s="73"/>
      <c r="E42" s="73"/>
      <c r="F42" s="73"/>
      <c r="G42" s="73"/>
      <c r="H42" s="73"/>
      <c r="I42" s="73"/>
      <c r="J42" s="73"/>
    </row>
    <row r="72" spans="1:9" x14ac:dyDescent="0.25">
      <c r="A72" s="95"/>
      <c r="B72" s="95"/>
      <c r="C72" s="95"/>
      <c r="D72" s="95"/>
      <c r="E72" s="95"/>
      <c r="F72" s="95"/>
      <c r="G72" s="95"/>
      <c r="H72" s="95"/>
      <c r="I72" s="95"/>
    </row>
  </sheetData>
  <mergeCells count="4">
    <mergeCell ref="A1:J1"/>
    <mergeCell ref="A72:I72"/>
    <mergeCell ref="A35:I36"/>
    <mergeCell ref="J35:J36"/>
  </mergeCells>
  <pageMargins left="0.31496062992125984" right="0.31496062992125984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9"/>
  <sheetViews>
    <sheetView tabSelected="1" view="pageBreakPreview" topLeftCell="A213" zoomScale="85" zoomScaleNormal="85" zoomScaleSheetLayoutView="85" workbookViewId="0">
      <selection activeCell="J231" sqref="J231"/>
    </sheetView>
  </sheetViews>
  <sheetFormatPr defaultRowHeight="15" x14ac:dyDescent="0.25"/>
  <cols>
    <col min="1" max="1" width="8.42578125" style="11" customWidth="1"/>
    <col min="2" max="2" width="7.5703125" style="39" customWidth="1"/>
    <col min="3" max="3" width="9.140625" style="40"/>
    <col min="4" max="4" width="9.85546875" style="40" bestFit="1" customWidth="1"/>
    <col min="5" max="6" width="9.140625" style="40"/>
    <col min="7" max="7" width="7" style="40" customWidth="1"/>
    <col min="8" max="8" width="10.7109375" style="40" customWidth="1"/>
    <col min="9" max="9" width="9.85546875" style="1" bestFit="1" customWidth="1"/>
    <col min="10" max="10" width="12.5703125" style="3" customWidth="1"/>
    <col min="11" max="11" width="13.42578125" style="80" customWidth="1"/>
  </cols>
  <sheetData>
    <row r="1" spans="1:11" ht="36" x14ac:dyDescent="0.2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</row>
    <row r="2" spans="1:11" ht="36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1" ht="16.5" thickBot="1" x14ac:dyDescent="0.3">
      <c r="A3" s="24" t="s">
        <v>0</v>
      </c>
      <c r="B3" s="25" t="s">
        <v>1</v>
      </c>
      <c r="C3" s="24"/>
      <c r="D3" s="24"/>
      <c r="E3" s="24"/>
      <c r="F3" s="24"/>
      <c r="G3" s="24"/>
      <c r="H3" s="24"/>
      <c r="I3" s="6"/>
      <c r="J3" s="17">
        <f>SUM(I6:I24)</f>
        <v>43582951</v>
      </c>
    </row>
    <row r="4" spans="1:11" ht="15.75" x14ac:dyDescent="0.25">
      <c r="A4" s="36"/>
      <c r="B4" s="10" t="s">
        <v>132</v>
      </c>
      <c r="C4" s="36"/>
      <c r="D4" s="36"/>
      <c r="E4" s="36"/>
      <c r="F4" s="36"/>
      <c r="G4" s="36"/>
      <c r="H4" s="36"/>
      <c r="I4" s="30"/>
      <c r="J4" s="18"/>
      <c r="K4" s="91"/>
    </row>
    <row r="5" spans="1:11" ht="15.75" x14ac:dyDescent="0.25">
      <c r="B5" s="27"/>
      <c r="C5" s="11"/>
      <c r="D5" s="11"/>
      <c r="E5" s="11"/>
      <c r="F5" s="11"/>
      <c r="G5" s="11"/>
      <c r="H5" s="11"/>
      <c r="I5" s="3"/>
      <c r="J5" s="19"/>
      <c r="K5" s="30"/>
    </row>
    <row r="6" spans="1:11" ht="15.75" x14ac:dyDescent="0.25">
      <c r="B6" s="12" t="s">
        <v>54</v>
      </c>
      <c r="C6" s="13" t="s">
        <v>55</v>
      </c>
      <c r="D6" s="22"/>
      <c r="E6" s="22"/>
      <c r="F6" s="22"/>
      <c r="G6" s="22"/>
      <c r="H6" s="22"/>
      <c r="I6" s="7"/>
      <c r="J6" s="19"/>
      <c r="K6" s="30"/>
    </row>
    <row r="7" spans="1:11" x14ac:dyDescent="0.25">
      <c r="B7" s="28"/>
      <c r="C7" s="11" t="s">
        <v>108</v>
      </c>
      <c r="D7" s="11"/>
      <c r="E7" s="11"/>
      <c r="F7" s="11"/>
      <c r="G7" s="11"/>
      <c r="H7" s="11"/>
      <c r="I7" s="3">
        <v>919000</v>
      </c>
      <c r="J7" s="19"/>
      <c r="K7" s="81"/>
    </row>
    <row r="8" spans="1:11" x14ac:dyDescent="0.25">
      <c r="B8" s="28"/>
      <c r="C8" s="108" t="s">
        <v>109</v>
      </c>
      <c r="D8" s="108"/>
      <c r="E8" s="108"/>
      <c r="F8" s="79"/>
      <c r="G8" s="11"/>
      <c r="H8" s="11"/>
      <c r="I8" s="66">
        <v>12571000</v>
      </c>
      <c r="K8" s="81"/>
    </row>
    <row r="9" spans="1:11" ht="15" customHeight="1" x14ac:dyDescent="0.25">
      <c r="B9" s="29"/>
      <c r="C9" s="89" t="s">
        <v>157</v>
      </c>
      <c r="D9" s="45"/>
      <c r="E9" s="45"/>
      <c r="F9" s="78"/>
      <c r="G9" s="9"/>
      <c r="H9" s="9"/>
      <c r="I9" s="21">
        <f>220000*4</f>
        <v>880000</v>
      </c>
      <c r="J9" s="19"/>
      <c r="K9" s="81"/>
    </row>
    <row r="10" spans="1:11" x14ac:dyDescent="0.25">
      <c r="B10" s="23" t="s">
        <v>47</v>
      </c>
      <c r="C10" s="33" t="s">
        <v>56</v>
      </c>
      <c r="D10" s="11"/>
      <c r="E10" s="11"/>
      <c r="F10" s="11"/>
      <c r="G10" s="11"/>
      <c r="H10" s="11"/>
      <c r="I10" s="3"/>
      <c r="J10" s="19"/>
    </row>
    <row r="11" spans="1:11" x14ac:dyDescent="0.25">
      <c r="B11" s="28"/>
      <c r="C11" s="11" t="s">
        <v>131</v>
      </c>
      <c r="D11" s="11"/>
      <c r="E11" s="11"/>
      <c r="F11" s="11"/>
      <c r="G11" s="11"/>
      <c r="H11" s="11"/>
      <c r="I11" s="3">
        <f>234709+414363+322879</f>
        <v>971951</v>
      </c>
      <c r="J11" s="19"/>
    </row>
    <row r="12" spans="1:11" x14ac:dyDescent="0.25">
      <c r="B12" s="28"/>
      <c r="C12" s="11" t="s">
        <v>130</v>
      </c>
      <c r="D12" s="11"/>
      <c r="E12" s="11"/>
      <c r="F12" s="11"/>
      <c r="G12" s="11"/>
      <c r="H12" s="11"/>
      <c r="I12" s="66">
        <f>(282000*11)+(500000*4)+(386000*7)+(421000*4)</f>
        <v>9488000</v>
      </c>
    </row>
    <row r="13" spans="1:11" x14ac:dyDescent="0.25">
      <c r="B13" s="29"/>
      <c r="C13" s="9"/>
      <c r="D13" s="9"/>
      <c r="E13" s="9"/>
      <c r="F13" s="9"/>
      <c r="G13" s="9"/>
      <c r="H13" s="9"/>
      <c r="I13" s="21"/>
      <c r="J13" s="19"/>
    </row>
    <row r="14" spans="1:11" x14ac:dyDescent="0.25">
      <c r="B14" s="23" t="s">
        <v>39</v>
      </c>
      <c r="C14" s="33" t="s">
        <v>3</v>
      </c>
      <c r="D14" s="11"/>
      <c r="E14" s="11"/>
      <c r="F14" s="11"/>
      <c r="G14" s="11"/>
      <c r="H14" s="11"/>
      <c r="I14" s="3"/>
      <c r="J14" s="19"/>
    </row>
    <row r="15" spans="1:11" x14ac:dyDescent="0.25">
      <c r="B15" s="28"/>
      <c r="C15" s="11" t="s">
        <v>41</v>
      </c>
      <c r="D15" s="11"/>
      <c r="E15" s="11"/>
      <c r="F15" s="11"/>
      <c r="G15" s="11"/>
      <c r="H15" s="11"/>
      <c r="I15" s="3">
        <v>494000</v>
      </c>
      <c r="J15" s="19"/>
    </row>
    <row r="16" spans="1:11" x14ac:dyDescent="0.25">
      <c r="B16" s="29"/>
      <c r="C16" s="9" t="s">
        <v>42</v>
      </c>
      <c r="D16" s="9"/>
      <c r="E16" s="9"/>
      <c r="F16" s="9"/>
      <c r="G16" s="9"/>
      <c r="H16" s="9"/>
      <c r="I16" s="21">
        <v>6515000</v>
      </c>
      <c r="J16" s="19"/>
    </row>
    <row r="17" spans="1:10" x14ac:dyDescent="0.25">
      <c r="B17" s="60" t="s">
        <v>73</v>
      </c>
      <c r="C17" s="61"/>
      <c r="D17" s="61"/>
      <c r="E17" s="61"/>
      <c r="F17" s="61"/>
      <c r="G17" s="11"/>
      <c r="H17" s="11"/>
      <c r="I17" s="3"/>
      <c r="J17" s="19"/>
    </row>
    <row r="18" spans="1:10" x14ac:dyDescent="0.25">
      <c r="B18" s="28"/>
      <c r="C18" s="11" t="s">
        <v>110</v>
      </c>
      <c r="D18" s="11"/>
      <c r="E18" s="11"/>
      <c r="F18" s="11"/>
      <c r="G18" s="11"/>
      <c r="H18" s="11"/>
      <c r="I18" s="3">
        <f>(4*100000*2)</f>
        <v>800000</v>
      </c>
      <c r="J18" s="19"/>
    </row>
    <row r="19" spans="1:10" x14ac:dyDescent="0.25">
      <c r="B19" s="12">
        <v>107052</v>
      </c>
      <c r="C19" s="13" t="s">
        <v>2</v>
      </c>
      <c r="D19" s="22"/>
      <c r="E19" s="22"/>
      <c r="F19" s="22"/>
      <c r="G19" s="22"/>
      <c r="H19" s="22"/>
      <c r="I19" s="7"/>
      <c r="J19" s="19"/>
    </row>
    <row r="20" spans="1:10" x14ac:dyDescent="0.25">
      <c r="B20" s="28"/>
      <c r="C20" s="11" t="s">
        <v>41</v>
      </c>
      <c r="D20" s="11"/>
      <c r="E20" s="11"/>
      <c r="F20" s="11"/>
      <c r="G20" s="11"/>
      <c r="H20" s="11"/>
      <c r="I20" s="3">
        <v>524000</v>
      </c>
      <c r="J20" s="19"/>
    </row>
    <row r="21" spans="1:10" x14ac:dyDescent="0.25">
      <c r="B21" s="29"/>
      <c r="C21" s="9" t="s">
        <v>42</v>
      </c>
      <c r="D21" s="9"/>
      <c r="E21" s="9"/>
      <c r="F21" s="9"/>
      <c r="G21" s="9"/>
      <c r="H21" s="9"/>
      <c r="I21" s="4">
        <v>7020000</v>
      </c>
      <c r="J21" s="19"/>
    </row>
    <row r="22" spans="1:10" x14ac:dyDescent="0.25">
      <c r="B22" s="12" t="s">
        <v>22</v>
      </c>
      <c r="C22" s="13" t="s">
        <v>24</v>
      </c>
      <c r="D22" s="22"/>
      <c r="E22" s="22"/>
      <c r="F22" s="22"/>
      <c r="G22" s="22"/>
      <c r="H22" s="22"/>
      <c r="I22" s="7"/>
      <c r="J22" s="19"/>
    </row>
    <row r="23" spans="1:10" x14ac:dyDescent="0.25">
      <c r="B23" s="28"/>
      <c r="C23" s="11" t="s">
        <v>111</v>
      </c>
      <c r="D23" s="11"/>
      <c r="E23" s="11"/>
      <c r="F23" s="11"/>
      <c r="G23" s="11"/>
      <c r="H23" s="11"/>
      <c r="I23" s="3">
        <v>240000</v>
      </c>
      <c r="J23" s="19"/>
    </row>
    <row r="24" spans="1:10" x14ac:dyDescent="0.25">
      <c r="B24" s="29"/>
      <c r="C24" s="9" t="s">
        <v>112</v>
      </c>
      <c r="D24" s="9"/>
      <c r="E24" s="9"/>
      <c r="F24" s="9"/>
      <c r="G24" s="9"/>
      <c r="H24" s="9"/>
      <c r="I24" s="21">
        <v>3160000</v>
      </c>
      <c r="J24" s="19"/>
    </row>
    <row r="25" spans="1:10" ht="15.75" thickBot="1" x14ac:dyDescent="0.3">
      <c r="B25" s="27"/>
      <c r="C25" s="11"/>
      <c r="D25" s="11"/>
      <c r="E25" s="11"/>
      <c r="F25" s="11"/>
      <c r="G25" s="11"/>
      <c r="H25" s="11"/>
      <c r="I25" s="3"/>
      <c r="J25" s="19"/>
    </row>
    <row r="26" spans="1:10" ht="16.5" thickBot="1" x14ac:dyDescent="0.3">
      <c r="A26" s="24" t="s">
        <v>43</v>
      </c>
      <c r="B26" s="25" t="s">
        <v>44</v>
      </c>
      <c r="C26" s="26"/>
      <c r="D26" s="26"/>
      <c r="E26" s="26"/>
      <c r="F26" s="26"/>
      <c r="G26" s="26"/>
      <c r="H26" s="26"/>
      <c r="I26" s="5"/>
      <c r="J26" s="17">
        <f>SUM(I29:I34)</f>
        <v>312000</v>
      </c>
    </row>
    <row r="27" spans="1:10" ht="15.75" x14ac:dyDescent="0.25">
      <c r="A27" s="36"/>
      <c r="B27" s="10" t="s">
        <v>133</v>
      </c>
      <c r="C27" s="11"/>
      <c r="D27" s="83"/>
      <c r="E27" s="83"/>
      <c r="F27" s="11"/>
      <c r="G27" s="11"/>
      <c r="H27" s="11"/>
      <c r="I27" s="3"/>
      <c r="J27" s="18"/>
    </row>
    <row r="28" spans="1:10" ht="15.75" x14ac:dyDescent="0.25">
      <c r="A28" s="36"/>
      <c r="B28" s="82"/>
      <c r="C28" s="9"/>
      <c r="D28" s="9"/>
      <c r="E28" s="9"/>
      <c r="F28" s="9"/>
      <c r="G28" s="11"/>
      <c r="H28" s="11"/>
      <c r="I28" s="3"/>
      <c r="J28" s="18"/>
    </row>
    <row r="29" spans="1:10" x14ac:dyDescent="0.25">
      <c r="B29" s="23" t="s">
        <v>47</v>
      </c>
      <c r="C29" s="33" t="s">
        <v>56</v>
      </c>
      <c r="D29" s="11"/>
      <c r="E29" s="11"/>
      <c r="F29" s="11"/>
      <c r="G29" s="22"/>
      <c r="H29" s="22"/>
      <c r="I29" s="15"/>
      <c r="J29" s="19"/>
    </row>
    <row r="30" spans="1:10" x14ac:dyDescent="0.25">
      <c r="B30" s="29"/>
      <c r="C30" s="48" t="s">
        <v>66</v>
      </c>
      <c r="D30" s="45"/>
      <c r="E30" s="45"/>
      <c r="F30" s="45"/>
      <c r="G30" s="9"/>
      <c r="H30" s="9"/>
      <c r="I30" s="21">
        <v>125000</v>
      </c>
      <c r="J30" s="19"/>
    </row>
    <row r="31" spans="1:10" x14ac:dyDescent="0.25">
      <c r="B31" s="12" t="s">
        <v>39</v>
      </c>
      <c r="C31" s="13" t="s">
        <v>3</v>
      </c>
      <c r="D31" s="22"/>
      <c r="E31" s="22"/>
      <c r="F31" s="22"/>
      <c r="G31" s="22"/>
      <c r="H31" s="22"/>
      <c r="I31" s="7"/>
      <c r="J31" s="19"/>
    </row>
    <row r="32" spans="1:10" x14ac:dyDescent="0.25">
      <c r="B32" s="28"/>
      <c r="C32" s="11" t="s">
        <v>80</v>
      </c>
      <c r="D32" s="11"/>
      <c r="E32" s="11"/>
      <c r="F32" s="11"/>
      <c r="G32" s="11"/>
      <c r="H32" s="11"/>
      <c r="I32" s="3">
        <v>67000</v>
      </c>
      <c r="J32" s="19"/>
    </row>
    <row r="33" spans="1:10" ht="15" customHeight="1" x14ac:dyDescent="0.25">
      <c r="B33" s="28"/>
      <c r="C33" s="46" t="s">
        <v>45</v>
      </c>
      <c r="D33" s="47"/>
      <c r="E33" s="47"/>
      <c r="F33" s="47"/>
      <c r="G33" s="11"/>
      <c r="H33" s="11"/>
      <c r="I33" s="3"/>
      <c r="J33" s="19"/>
    </row>
    <row r="34" spans="1:10" x14ac:dyDescent="0.25">
      <c r="B34" s="29"/>
      <c r="C34" s="101" t="s">
        <v>158</v>
      </c>
      <c r="D34" s="101"/>
      <c r="E34" s="101"/>
      <c r="F34" s="101"/>
      <c r="G34" s="9"/>
      <c r="H34" s="9"/>
      <c r="I34" s="21">
        <f>10000*12</f>
        <v>120000</v>
      </c>
      <c r="J34" s="19"/>
    </row>
    <row r="35" spans="1:10" ht="15.75" thickBot="1" x14ac:dyDescent="0.3">
      <c r="B35" s="27"/>
      <c r="C35" s="38"/>
      <c r="D35" s="38"/>
      <c r="E35" s="38"/>
      <c r="F35" s="38"/>
      <c r="G35" s="11"/>
      <c r="H35" s="11"/>
      <c r="I35" s="3"/>
      <c r="J35" s="19"/>
    </row>
    <row r="36" spans="1:10" ht="16.5" thickBot="1" x14ac:dyDescent="0.3">
      <c r="A36" s="24" t="s">
        <v>6</v>
      </c>
      <c r="B36" s="25" t="s">
        <v>81</v>
      </c>
      <c r="C36" s="26"/>
      <c r="D36" s="26"/>
      <c r="E36" s="26"/>
      <c r="F36" s="26"/>
      <c r="G36" s="26"/>
      <c r="H36" s="26"/>
      <c r="I36" s="5"/>
      <c r="J36" s="17">
        <f>SUM(I40:I48)</f>
        <v>1600000</v>
      </c>
    </row>
    <row r="37" spans="1:10" ht="15.75" x14ac:dyDescent="0.25">
      <c r="A37" s="36"/>
      <c r="B37" s="10" t="s">
        <v>135</v>
      </c>
      <c r="C37" s="11"/>
      <c r="D37" s="11"/>
      <c r="E37" s="11"/>
      <c r="F37" s="11"/>
      <c r="G37" s="11"/>
      <c r="H37" s="11"/>
      <c r="I37" s="3"/>
      <c r="J37" s="18"/>
    </row>
    <row r="38" spans="1:10" x14ac:dyDescent="0.25">
      <c r="B38" s="27"/>
      <c r="C38" s="11"/>
      <c r="D38" s="11"/>
      <c r="E38" s="11"/>
      <c r="F38" s="11"/>
      <c r="G38" s="11"/>
      <c r="H38" s="11"/>
      <c r="I38" s="3"/>
      <c r="J38" s="19"/>
    </row>
    <row r="39" spans="1:10" x14ac:dyDescent="0.25">
      <c r="B39" s="12" t="s">
        <v>54</v>
      </c>
      <c r="C39" s="13" t="s">
        <v>55</v>
      </c>
      <c r="D39" s="22"/>
      <c r="E39" s="22"/>
      <c r="F39" s="22"/>
      <c r="G39" s="22"/>
      <c r="H39" s="22"/>
      <c r="I39" s="7"/>
      <c r="J39" s="19"/>
    </row>
    <row r="40" spans="1:10" x14ac:dyDescent="0.25">
      <c r="B40" s="28"/>
      <c r="C40" s="9" t="s">
        <v>134</v>
      </c>
      <c r="D40" s="9"/>
      <c r="E40" s="9"/>
      <c r="F40" s="9"/>
      <c r="G40" s="9"/>
      <c r="H40" s="9"/>
      <c r="I40" s="21">
        <f>5*120000+40000</f>
        <v>640000</v>
      </c>
      <c r="J40" s="19"/>
    </row>
    <row r="41" spans="1:10" x14ac:dyDescent="0.25">
      <c r="B41" s="12" t="s">
        <v>47</v>
      </c>
      <c r="C41" s="33" t="s">
        <v>56</v>
      </c>
      <c r="D41" s="11"/>
      <c r="E41" s="11"/>
      <c r="F41" s="11"/>
      <c r="G41" s="11"/>
      <c r="H41" s="11"/>
      <c r="I41" s="3"/>
      <c r="J41" s="19"/>
    </row>
    <row r="42" spans="1:10" x14ac:dyDescent="0.25">
      <c r="B42" s="28"/>
      <c r="C42" s="11" t="s">
        <v>57</v>
      </c>
      <c r="D42" s="9"/>
      <c r="E42" s="9"/>
      <c r="F42" s="9"/>
      <c r="G42" s="9"/>
      <c r="H42" s="9"/>
      <c r="I42" s="21">
        <f>3*120000</f>
        <v>360000</v>
      </c>
      <c r="J42" s="19"/>
    </row>
    <row r="43" spans="1:10" x14ac:dyDescent="0.25">
      <c r="B43" s="12" t="s">
        <v>39</v>
      </c>
      <c r="C43" s="13" t="s">
        <v>3</v>
      </c>
      <c r="D43" s="11"/>
      <c r="E43" s="11"/>
      <c r="F43" s="11"/>
      <c r="G43" s="11"/>
      <c r="H43" s="11"/>
      <c r="I43" s="3"/>
      <c r="J43" s="19"/>
    </row>
    <row r="44" spans="1:10" x14ac:dyDescent="0.25">
      <c r="B44" s="29"/>
      <c r="C44" s="9" t="s">
        <v>58</v>
      </c>
      <c r="D44" s="9"/>
      <c r="E44" s="9"/>
      <c r="F44" s="9"/>
      <c r="G44" s="9"/>
      <c r="H44" s="9"/>
      <c r="I44" s="21">
        <f>2*120000</f>
        <v>240000</v>
      </c>
      <c r="J44" s="19"/>
    </row>
    <row r="45" spans="1:10" x14ac:dyDescent="0.25">
      <c r="B45" s="12">
        <v>107052</v>
      </c>
      <c r="C45" s="13" t="s">
        <v>2</v>
      </c>
      <c r="D45" s="22"/>
      <c r="E45" s="22"/>
      <c r="F45" s="22"/>
      <c r="G45" s="22"/>
      <c r="H45" s="22"/>
      <c r="I45" s="7"/>
      <c r="J45" s="19"/>
    </row>
    <row r="46" spans="1:10" x14ac:dyDescent="0.25">
      <c r="B46" s="29"/>
      <c r="C46" s="9" t="s">
        <v>58</v>
      </c>
      <c r="D46" s="9"/>
      <c r="E46" s="9"/>
      <c r="F46" s="9"/>
      <c r="G46" s="9"/>
      <c r="H46" s="9"/>
      <c r="I46" s="4">
        <f>2*120000</f>
        <v>240000</v>
      </c>
      <c r="J46" s="19"/>
    </row>
    <row r="47" spans="1:10" x14ac:dyDescent="0.25">
      <c r="B47" s="12" t="s">
        <v>22</v>
      </c>
      <c r="C47" s="13" t="s">
        <v>24</v>
      </c>
      <c r="D47" s="22"/>
      <c r="E47" s="22"/>
      <c r="F47" s="22"/>
      <c r="G47" s="22"/>
      <c r="H47" s="22"/>
      <c r="I47" s="7"/>
      <c r="J47" s="19"/>
    </row>
    <row r="48" spans="1:10" x14ac:dyDescent="0.25">
      <c r="B48" s="29"/>
      <c r="C48" s="9" t="s">
        <v>59</v>
      </c>
      <c r="D48" s="9"/>
      <c r="E48" s="9"/>
      <c r="F48" s="9"/>
      <c r="G48" s="9"/>
      <c r="H48" s="9"/>
      <c r="I48" s="21">
        <v>120000</v>
      </c>
      <c r="J48" s="19"/>
    </row>
    <row r="49" spans="1:10" ht="15.75" thickBot="1" x14ac:dyDescent="0.3">
      <c r="B49" s="27"/>
      <c r="C49" s="11"/>
      <c r="D49" s="11"/>
      <c r="E49" s="11"/>
      <c r="F49" s="11"/>
      <c r="G49" s="11"/>
      <c r="H49" s="11"/>
      <c r="I49" s="3"/>
      <c r="J49" s="19"/>
    </row>
    <row r="50" spans="1:10" ht="16.5" thickBot="1" x14ac:dyDescent="0.3">
      <c r="A50" s="24" t="s">
        <v>4</v>
      </c>
      <c r="B50" s="25" t="s">
        <v>5</v>
      </c>
      <c r="C50" s="26"/>
      <c r="D50" s="26"/>
      <c r="E50" s="26"/>
      <c r="F50" s="26"/>
      <c r="G50" s="26"/>
      <c r="H50" s="26"/>
      <c r="I50" s="5"/>
      <c r="J50" s="17">
        <f>SUM(I53:I54)</f>
        <v>270000</v>
      </c>
    </row>
    <row r="51" spans="1:10" ht="15.75" x14ac:dyDescent="0.25">
      <c r="A51" s="36"/>
      <c r="B51" s="10" t="s">
        <v>136</v>
      </c>
      <c r="C51" s="11"/>
      <c r="D51" s="11"/>
      <c r="E51" s="11"/>
      <c r="F51" s="11"/>
      <c r="G51" s="11"/>
      <c r="H51" s="11"/>
      <c r="I51" s="3"/>
      <c r="J51" s="18"/>
    </row>
    <row r="52" spans="1:10" ht="15.75" x14ac:dyDescent="0.25">
      <c r="A52" s="36"/>
      <c r="B52" s="10"/>
      <c r="C52" s="11"/>
      <c r="D52" s="11"/>
      <c r="E52" s="11"/>
      <c r="F52" s="11"/>
      <c r="G52" s="11"/>
      <c r="H52" s="11"/>
      <c r="I52" s="3"/>
      <c r="J52" s="18"/>
    </row>
    <row r="53" spans="1:10" x14ac:dyDescent="0.25">
      <c r="B53" s="12" t="s">
        <v>21</v>
      </c>
      <c r="C53" s="13" t="s">
        <v>2</v>
      </c>
      <c r="D53" s="22"/>
      <c r="E53" s="22"/>
      <c r="F53" s="22"/>
      <c r="G53" s="22"/>
      <c r="H53" s="22"/>
      <c r="I53" s="7"/>
      <c r="J53" s="19"/>
    </row>
    <row r="54" spans="1:10" x14ac:dyDescent="0.25">
      <c r="B54" s="29"/>
      <c r="C54" s="9" t="s">
        <v>137</v>
      </c>
      <c r="D54" s="9"/>
      <c r="E54" s="9"/>
      <c r="F54" s="9"/>
      <c r="G54" s="9"/>
      <c r="H54" s="9"/>
      <c r="I54" s="4">
        <f>45000*6</f>
        <v>270000</v>
      </c>
      <c r="J54" s="19"/>
    </row>
    <row r="55" spans="1:10" ht="15.75" thickBot="1" x14ac:dyDescent="0.3">
      <c r="B55" s="27"/>
      <c r="C55" s="11"/>
      <c r="D55" s="11"/>
      <c r="E55" s="11"/>
      <c r="F55" s="11"/>
      <c r="G55" s="11"/>
      <c r="H55" s="11"/>
      <c r="I55" s="3"/>
      <c r="J55" s="19"/>
    </row>
    <row r="56" spans="1:10" ht="16.5" thickBot="1" x14ac:dyDescent="0.3">
      <c r="A56" s="24" t="s">
        <v>67</v>
      </c>
      <c r="B56" s="25" t="s">
        <v>68</v>
      </c>
      <c r="C56" s="24"/>
      <c r="D56" s="24"/>
      <c r="E56" s="24"/>
      <c r="F56" s="24"/>
      <c r="G56" s="24"/>
      <c r="H56" s="24"/>
      <c r="I56" s="6"/>
      <c r="J56" s="52">
        <f>SUM(I58:I59)</f>
        <v>1620000</v>
      </c>
    </row>
    <row r="57" spans="1:10" ht="15.75" x14ac:dyDescent="0.25">
      <c r="A57" s="36"/>
      <c r="B57" s="56" t="s">
        <v>47</v>
      </c>
      <c r="C57" s="13" t="s">
        <v>56</v>
      </c>
      <c r="D57" s="57"/>
      <c r="E57" s="57"/>
      <c r="F57" s="57"/>
      <c r="G57" s="57"/>
      <c r="H57" s="57"/>
      <c r="I57" s="58"/>
      <c r="J57" s="18"/>
    </row>
    <row r="58" spans="1:10" x14ac:dyDescent="0.25">
      <c r="B58" s="28"/>
      <c r="C58" s="11" t="s">
        <v>138</v>
      </c>
      <c r="D58" s="11"/>
      <c r="E58" s="11"/>
      <c r="F58" s="11"/>
      <c r="G58" s="11"/>
      <c r="H58" s="11"/>
      <c r="I58" s="66">
        <v>1500000</v>
      </c>
    </row>
    <row r="59" spans="1:10" x14ac:dyDescent="0.25">
      <c r="B59" s="90" t="s">
        <v>70</v>
      </c>
      <c r="C59" s="9" t="s">
        <v>160</v>
      </c>
      <c r="D59" s="9"/>
      <c r="E59" s="9"/>
      <c r="F59" s="9"/>
      <c r="G59" s="9"/>
      <c r="H59" s="9"/>
      <c r="I59" s="21">
        <v>120000</v>
      </c>
      <c r="J59" s="19"/>
    </row>
    <row r="60" spans="1:10" ht="15.75" thickBot="1" x14ac:dyDescent="0.3">
      <c r="B60" s="27"/>
      <c r="C60" s="11"/>
      <c r="D60" s="11"/>
      <c r="E60" s="11"/>
      <c r="F60" s="11"/>
      <c r="G60" s="11"/>
      <c r="H60" s="11"/>
      <c r="I60" s="3"/>
      <c r="J60" s="19"/>
    </row>
    <row r="61" spans="1:10" ht="16.5" thickBot="1" x14ac:dyDescent="0.3">
      <c r="A61" s="24" t="s">
        <v>82</v>
      </c>
      <c r="B61" s="25" t="s">
        <v>115</v>
      </c>
      <c r="C61" s="26"/>
      <c r="D61" s="26"/>
      <c r="E61" s="26"/>
      <c r="F61" s="26"/>
      <c r="G61" s="26"/>
      <c r="H61" s="26"/>
      <c r="I61" s="5"/>
      <c r="J61" s="17">
        <f>SUM(I65:I82)</f>
        <v>579000</v>
      </c>
    </row>
    <row r="62" spans="1:10" x14ac:dyDescent="0.25">
      <c r="B62" s="10" t="s">
        <v>139</v>
      </c>
      <c r="C62" s="11"/>
      <c r="D62" s="11"/>
      <c r="E62" s="11"/>
      <c r="F62" s="11"/>
      <c r="G62" s="11"/>
      <c r="H62" s="11"/>
      <c r="I62" s="3"/>
      <c r="J62" s="19"/>
    </row>
    <row r="63" spans="1:10" x14ac:dyDescent="0.25">
      <c r="B63" s="27"/>
      <c r="C63" s="11"/>
      <c r="D63" s="11"/>
      <c r="E63" s="11"/>
      <c r="F63" s="11"/>
      <c r="G63" s="11"/>
      <c r="H63" s="11"/>
      <c r="I63" s="3"/>
      <c r="J63" s="19"/>
    </row>
    <row r="64" spans="1:10" x14ac:dyDescent="0.25">
      <c r="B64" s="12" t="s">
        <v>54</v>
      </c>
      <c r="C64" s="13" t="s">
        <v>55</v>
      </c>
      <c r="D64" s="22"/>
      <c r="E64" s="22"/>
      <c r="F64" s="22"/>
      <c r="G64" s="22"/>
      <c r="H64" s="22"/>
      <c r="I64" s="7"/>
      <c r="J64" s="19"/>
    </row>
    <row r="65" spans="2:10" x14ac:dyDescent="0.25">
      <c r="B65" s="28"/>
      <c r="C65" s="11" t="s">
        <v>114</v>
      </c>
      <c r="D65" s="11"/>
      <c r="E65" s="11"/>
      <c r="F65" s="11"/>
      <c r="G65" s="11"/>
      <c r="H65" s="11"/>
      <c r="I65" s="3">
        <v>168000</v>
      </c>
      <c r="J65" s="19"/>
    </row>
    <row r="66" spans="2:10" x14ac:dyDescent="0.25">
      <c r="B66" s="29"/>
      <c r="C66" s="9" t="s">
        <v>159</v>
      </c>
      <c r="D66" s="9"/>
      <c r="E66" s="9"/>
      <c r="F66" s="9"/>
      <c r="G66" s="9"/>
      <c r="H66" s="9"/>
      <c r="I66" s="21"/>
      <c r="J66" s="19"/>
    </row>
    <row r="67" spans="2:10" x14ac:dyDescent="0.25">
      <c r="B67" s="23" t="s">
        <v>47</v>
      </c>
      <c r="C67" s="33" t="s">
        <v>56</v>
      </c>
      <c r="D67" s="11"/>
      <c r="E67" s="11"/>
      <c r="F67" s="11"/>
      <c r="G67" s="11"/>
      <c r="H67" s="11"/>
      <c r="I67" s="3"/>
      <c r="J67" s="19"/>
    </row>
    <row r="68" spans="2:10" x14ac:dyDescent="0.25">
      <c r="B68" s="28"/>
      <c r="C68" s="11" t="s">
        <v>114</v>
      </c>
      <c r="D68" s="11"/>
      <c r="E68" s="11"/>
      <c r="F68" s="11"/>
      <c r="G68" s="11"/>
      <c r="H68" s="11"/>
      <c r="I68" s="3">
        <v>149000</v>
      </c>
      <c r="J68" s="19"/>
    </row>
    <row r="69" spans="2:10" x14ac:dyDescent="0.25">
      <c r="B69" s="29"/>
      <c r="C69" s="9" t="s">
        <v>159</v>
      </c>
      <c r="D69" s="9"/>
      <c r="E69" s="9"/>
      <c r="F69" s="9"/>
      <c r="G69" s="9"/>
      <c r="H69" s="9"/>
      <c r="I69" s="21"/>
      <c r="J69" s="19"/>
    </row>
    <row r="70" spans="2:10" x14ac:dyDescent="0.25">
      <c r="B70" s="23" t="s">
        <v>39</v>
      </c>
      <c r="C70" s="33" t="s">
        <v>3</v>
      </c>
      <c r="D70" s="11"/>
      <c r="E70" s="11"/>
      <c r="F70" s="11"/>
      <c r="G70" s="11"/>
      <c r="H70" s="11"/>
      <c r="I70" s="3"/>
      <c r="J70" s="19"/>
    </row>
    <row r="71" spans="2:10" x14ac:dyDescent="0.25">
      <c r="B71" s="28"/>
      <c r="C71" s="11" t="s">
        <v>114</v>
      </c>
      <c r="D71" s="11"/>
      <c r="E71" s="11"/>
      <c r="F71" s="11"/>
      <c r="G71" s="11"/>
      <c r="H71" s="11"/>
      <c r="I71" s="14">
        <v>73000</v>
      </c>
    </row>
    <row r="72" spans="2:10" x14ac:dyDescent="0.25">
      <c r="B72" s="28"/>
      <c r="C72" s="11" t="s">
        <v>159</v>
      </c>
      <c r="D72" s="11"/>
      <c r="E72" s="11"/>
      <c r="F72" s="11"/>
      <c r="G72" s="11"/>
      <c r="H72" s="11"/>
      <c r="I72" s="14"/>
    </row>
    <row r="73" spans="2:10" x14ac:dyDescent="0.25">
      <c r="B73" s="29"/>
      <c r="C73" s="9" t="s">
        <v>77</v>
      </c>
      <c r="D73" s="9"/>
      <c r="E73" s="9"/>
      <c r="F73" s="9"/>
      <c r="G73" s="9"/>
      <c r="H73" s="9"/>
      <c r="I73" s="21">
        <f>2000*12</f>
        <v>24000</v>
      </c>
      <c r="J73" s="19"/>
    </row>
    <row r="74" spans="2:10" x14ac:dyDescent="0.25">
      <c r="B74" s="12">
        <v>107052</v>
      </c>
      <c r="C74" s="13" t="s">
        <v>2</v>
      </c>
      <c r="D74" s="22"/>
      <c r="E74" s="11"/>
      <c r="F74" s="11"/>
      <c r="G74" s="11"/>
      <c r="H74" s="11"/>
      <c r="I74" s="3"/>
      <c r="J74" s="19"/>
    </row>
    <row r="75" spans="2:10" x14ac:dyDescent="0.25">
      <c r="B75" s="28"/>
      <c r="C75" s="11" t="s">
        <v>114</v>
      </c>
      <c r="D75" s="11"/>
      <c r="E75" s="11"/>
      <c r="F75" s="11"/>
      <c r="G75" s="11"/>
      <c r="H75" s="11"/>
      <c r="I75" s="3">
        <v>79000</v>
      </c>
      <c r="J75" s="19"/>
    </row>
    <row r="76" spans="2:10" x14ac:dyDescent="0.25">
      <c r="B76" s="29"/>
      <c r="C76" s="9" t="s">
        <v>159</v>
      </c>
      <c r="D76" s="9"/>
      <c r="E76" s="9"/>
      <c r="F76" s="9"/>
      <c r="G76" s="9"/>
      <c r="H76" s="9"/>
      <c r="I76" s="21"/>
      <c r="J76" s="19"/>
    </row>
    <row r="77" spans="2:10" x14ac:dyDescent="0.25">
      <c r="B77" s="12" t="s">
        <v>22</v>
      </c>
      <c r="C77" s="13" t="s">
        <v>24</v>
      </c>
      <c r="D77" s="22"/>
      <c r="E77" s="11"/>
      <c r="F77" s="11"/>
      <c r="G77" s="11"/>
      <c r="H77" s="11"/>
      <c r="I77" s="3"/>
      <c r="J77" s="19"/>
    </row>
    <row r="78" spans="2:10" x14ac:dyDescent="0.25">
      <c r="B78" s="28"/>
      <c r="C78" s="11" t="s">
        <v>114</v>
      </c>
      <c r="D78" s="11"/>
      <c r="E78" s="11"/>
      <c r="F78" s="11"/>
      <c r="G78" s="11"/>
      <c r="H78" s="11"/>
      <c r="I78" s="3">
        <v>36000</v>
      </c>
      <c r="J78" s="19"/>
    </row>
    <row r="79" spans="2:10" x14ac:dyDescent="0.25">
      <c r="B79" s="29"/>
      <c r="C79" s="9" t="s">
        <v>159</v>
      </c>
      <c r="D79" s="9"/>
      <c r="E79" s="9"/>
      <c r="F79" s="9"/>
      <c r="G79" s="9"/>
      <c r="H79" s="9"/>
      <c r="I79" s="21"/>
      <c r="J79" s="19"/>
    </row>
    <row r="80" spans="2:10" x14ac:dyDescent="0.25">
      <c r="B80" s="60" t="s">
        <v>73</v>
      </c>
      <c r="C80" s="61"/>
      <c r="D80" s="61"/>
      <c r="E80" s="61"/>
      <c r="F80" s="61"/>
      <c r="G80" s="22"/>
      <c r="H80" s="22"/>
      <c r="I80" s="15"/>
      <c r="J80" s="19"/>
    </row>
    <row r="81" spans="1:10" x14ac:dyDescent="0.25">
      <c r="B81" s="28"/>
      <c r="C81" s="11" t="s">
        <v>114</v>
      </c>
      <c r="D81" s="11"/>
      <c r="E81" s="11"/>
      <c r="F81" s="11"/>
      <c r="G81" s="11"/>
      <c r="H81" s="11"/>
      <c r="I81" s="14">
        <v>50000</v>
      </c>
      <c r="J81" s="19"/>
    </row>
    <row r="82" spans="1:10" x14ac:dyDescent="0.25">
      <c r="B82" s="29"/>
      <c r="C82" s="9" t="s">
        <v>159</v>
      </c>
      <c r="D82" s="9"/>
      <c r="E82" s="9"/>
      <c r="F82" s="9"/>
      <c r="G82" s="9"/>
      <c r="H82" s="9"/>
      <c r="I82" s="21"/>
      <c r="J82" s="19"/>
    </row>
    <row r="83" spans="1:10" ht="15.75" thickBot="1" x14ac:dyDescent="0.3">
      <c r="B83" s="27"/>
      <c r="C83" s="11"/>
      <c r="D83" s="11"/>
      <c r="E83" s="11"/>
      <c r="F83" s="11"/>
      <c r="G83" s="11"/>
      <c r="H83" s="11"/>
      <c r="I83" s="3"/>
      <c r="J83" s="19"/>
    </row>
    <row r="84" spans="1:10" ht="16.5" thickBot="1" x14ac:dyDescent="0.3">
      <c r="A84" s="24" t="s">
        <v>34</v>
      </c>
      <c r="B84" s="24" t="s">
        <v>35</v>
      </c>
      <c r="C84" s="26"/>
      <c r="D84" s="26"/>
      <c r="E84" s="26"/>
      <c r="F84" s="26"/>
      <c r="G84" s="26"/>
      <c r="H84" s="26"/>
      <c r="I84" s="35"/>
      <c r="J84" s="17">
        <f>SUM(I86:I89)</f>
        <v>396000</v>
      </c>
    </row>
    <row r="85" spans="1:10" x14ac:dyDescent="0.25">
      <c r="B85" s="27"/>
      <c r="C85" s="11"/>
      <c r="D85" s="11"/>
      <c r="E85" s="11"/>
      <c r="F85" s="11"/>
      <c r="G85" s="11"/>
      <c r="H85" s="11"/>
      <c r="I85" s="3"/>
      <c r="J85" s="19"/>
    </row>
    <row r="86" spans="1:10" x14ac:dyDescent="0.25">
      <c r="B86" s="12" t="s">
        <v>39</v>
      </c>
      <c r="C86" s="13" t="s">
        <v>3</v>
      </c>
      <c r="D86" s="22"/>
      <c r="E86" s="22"/>
      <c r="F86" s="22"/>
      <c r="G86" s="22"/>
      <c r="H86" s="22"/>
      <c r="I86" s="7"/>
      <c r="J86" s="19"/>
    </row>
    <row r="87" spans="1:10" x14ac:dyDescent="0.25">
      <c r="B87" s="28"/>
      <c r="C87" s="10" t="s">
        <v>116</v>
      </c>
      <c r="D87" s="11"/>
      <c r="E87" s="11"/>
      <c r="F87" s="11"/>
      <c r="G87" s="11"/>
      <c r="H87" s="11"/>
      <c r="I87" s="3"/>
      <c r="J87" s="19"/>
    </row>
    <row r="88" spans="1:10" x14ac:dyDescent="0.25">
      <c r="B88" s="28"/>
      <c r="C88" s="11" t="s">
        <v>46</v>
      </c>
      <c r="D88" s="11"/>
      <c r="E88" s="11"/>
      <c r="F88" s="11"/>
      <c r="G88" s="11"/>
      <c r="H88" s="11"/>
      <c r="I88" s="3"/>
      <c r="J88" s="19"/>
    </row>
    <row r="89" spans="1:10" x14ac:dyDescent="0.25">
      <c r="B89" s="29"/>
      <c r="C89" s="9" t="s">
        <v>140</v>
      </c>
      <c r="D89" s="9"/>
      <c r="E89" s="9"/>
      <c r="F89" s="9"/>
      <c r="G89" s="9"/>
      <c r="H89" s="9"/>
      <c r="I89" s="21">
        <f>33000*12</f>
        <v>396000</v>
      </c>
      <c r="J89" s="19"/>
    </row>
    <row r="90" spans="1:10" ht="15.75" thickBot="1" x14ac:dyDescent="0.3">
      <c r="B90" s="27"/>
      <c r="C90" s="11"/>
      <c r="D90" s="11"/>
      <c r="E90" s="11"/>
      <c r="F90" s="11"/>
      <c r="G90" s="11"/>
      <c r="H90" s="11"/>
      <c r="I90" s="14"/>
      <c r="J90" s="19"/>
    </row>
    <row r="91" spans="1:10" ht="16.5" thickBot="1" x14ac:dyDescent="0.3">
      <c r="A91" s="24" t="s">
        <v>83</v>
      </c>
      <c r="B91" s="24" t="s">
        <v>84</v>
      </c>
      <c r="C91" s="26"/>
      <c r="D91" s="26"/>
      <c r="E91" s="26"/>
      <c r="F91" s="26"/>
      <c r="G91" s="26"/>
      <c r="H91" s="26"/>
      <c r="I91" s="35"/>
      <c r="J91" s="17">
        <f>SUM(I93:I95)</f>
        <v>150000</v>
      </c>
    </row>
    <row r="92" spans="1:10" x14ac:dyDescent="0.25">
      <c r="B92" s="27"/>
      <c r="C92" s="11"/>
      <c r="D92" s="11"/>
      <c r="E92" s="11"/>
      <c r="F92" s="11"/>
      <c r="G92" s="11"/>
      <c r="H92" s="11"/>
      <c r="I92" s="3"/>
      <c r="J92" s="19"/>
    </row>
    <row r="93" spans="1:10" x14ac:dyDescent="0.25">
      <c r="B93" s="12" t="s">
        <v>47</v>
      </c>
      <c r="C93" s="13" t="s">
        <v>56</v>
      </c>
      <c r="D93" s="22"/>
      <c r="E93" s="22"/>
      <c r="F93" s="22"/>
      <c r="G93" s="22"/>
      <c r="H93" s="22"/>
      <c r="I93" s="7"/>
      <c r="J93" s="19"/>
    </row>
    <row r="94" spans="1:10" x14ac:dyDescent="0.25">
      <c r="B94" s="28"/>
      <c r="C94" s="10" t="s">
        <v>113</v>
      </c>
      <c r="D94" s="11"/>
      <c r="E94" s="11"/>
      <c r="F94" s="11"/>
      <c r="G94" s="11"/>
      <c r="H94" s="11"/>
      <c r="I94" s="3"/>
      <c r="J94" s="19"/>
    </row>
    <row r="95" spans="1:10" x14ac:dyDescent="0.25">
      <c r="B95" s="29"/>
      <c r="C95" s="9" t="s">
        <v>85</v>
      </c>
      <c r="D95" s="9"/>
      <c r="E95" s="9"/>
      <c r="F95" s="9"/>
      <c r="G95" s="9"/>
      <c r="H95" s="9"/>
      <c r="I95" s="21">
        <v>150000</v>
      </c>
      <c r="J95" s="19"/>
    </row>
    <row r="96" spans="1:10" ht="15.75" thickBot="1" x14ac:dyDescent="0.3">
      <c r="B96" s="27"/>
      <c r="C96" s="11"/>
      <c r="D96" s="11"/>
      <c r="E96" s="11"/>
      <c r="F96" s="11"/>
      <c r="G96" s="11"/>
      <c r="H96" s="11"/>
      <c r="I96" s="3"/>
      <c r="J96" s="19"/>
    </row>
    <row r="97" spans="1:11" ht="16.5" thickBot="1" x14ac:dyDescent="0.3">
      <c r="A97" s="24" t="s">
        <v>7</v>
      </c>
      <c r="B97" s="25" t="s">
        <v>86</v>
      </c>
      <c r="C97" s="26"/>
      <c r="D97" s="26"/>
      <c r="E97" s="26"/>
      <c r="F97" s="26"/>
      <c r="G97" s="26"/>
      <c r="H97" s="26"/>
      <c r="I97" s="5"/>
      <c r="J97" s="17">
        <f>SUM(I101:I113)</f>
        <v>6519983.6299999999</v>
      </c>
    </row>
    <row r="98" spans="1:11" ht="15.75" x14ac:dyDescent="0.25">
      <c r="B98" s="10" t="s">
        <v>141</v>
      </c>
      <c r="C98" s="11"/>
      <c r="D98" s="11"/>
      <c r="E98" s="11"/>
      <c r="F98" s="11"/>
      <c r="G98" s="11"/>
      <c r="H98" s="11"/>
      <c r="I98" s="3"/>
      <c r="J98" s="19"/>
      <c r="K98" s="30"/>
    </row>
    <row r="99" spans="1:11" ht="15.75" x14ac:dyDescent="0.25">
      <c r="B99" s="27"/>
      <c r="C99" s="11"/>
      <c r="D99" s="11"/>
      <c r="E99" s="11"/>
      <c r="F99" s="11"/>
      <c r="G99" s="11"/>
      <c r="H99" s="11"/>
      <c r="I99" s="3"/>
      <c r="J99" s="19"/>
      <c r="K99" s="30"/>
    </row>
    <row r="100" spans="1:11" x14ac:dyDescent="0.25">
      <c r="B100" s="12" t="s">
        <v>54</v>
      </c>
      <c r="C100" s="13" t="s">
        <v>55</v>
      </c>
      <c r="D100" s="22"/>
      <c r="E100" s="22"/>
      <c r="F100" s="22"/>
      <c r="G100" s="22"/>
      <c r="H100" s="22"/>
      <c r="I100" s="7"/>
      <c r="J100" s="19"/>
    </row>
    <row r="101" spans="1:11" x14ac:dyDescent="0.25">
      <c r="B101" s="28"/>
      <c r="C101" s="11" t="s">
        <v>86</v>
      </c>
      <c r="D101" s="11"/>
      <c r="E101" s="11"/>
      <c r="F101" s="11"/>
      <c r="G101" s="11"/>
      <c r="H101" s="11"/>
      <c r="I101" s="3">
        <f xml:space="preserve"> SUM(I7:I9,I65)*0.13</f>
        <v>1889940</v>
      </c>
      <c r="J101" s="19"/>
    </row>
    <row r="102" spans="1:11" x14ac:dyDescent="0.25">
      <c r="B102" s="12" t="s">
        <v>47</v>
      </c>
      <c r="C102" s="13" t="s">
        <v>56</v>
      </c>
      <c r="D102" s="22"/>
      <c r="E102" s="22"/>
      <c r="F102" s="22"/>
      <c r="G102" s="22"/>
      <c r="H102" s="22"/>
      <c r="I102" s="7"/>
      <c r="J102" s="19"/>
    </row>
    <row r="103" spans="1:11" x14ac:dyDescent="0.25">
      <c r="B103" s="28"/>
      <c r="C103" s="11" t="s">
        <v>86</v>
      </c>
      <c r="D103" s="11"/>
      <c r="E103" s="11"/>
      <c r="F103" s="11"/>
      <c r="G103" s="11"/>
      <c r="H103" s="11"/>
      <c r="I103" s="3">
        <f>SUM(I11,I12,I58,I58,I68,I54)*0.13</f>
        <v>1804263.6300000001</v>
      </c>
      <c r="J103" s="19"/>
    </row>
    <row r="104" spans="1:11" x14ac:dyDescent="0.25">
      <c r="B104" s="28"/>
      <c r="C104" s="11" t="s">
        <v>87</v>
      </c>
      <c r="D104" s="11"/>
      <c r="E104" s="11"/>
      <c r="F104" s="11"/>
      <c r="G104" s="11"/>
      <c r="H104" s="11"/>
      <c r="I104" s="3">
        <f>(J36*0.15)+(J50*0.13)+(J50*0.15)</f>
        <v>315600</v>
      </c>
      <c r="J104" s="19"/>
    </row>
    <row r="105" spans="1:11" x14ac:dyDescent="0.25">
      <c r="B105" s="28"/>
      <c r="C105" s="11" t="s">
        <v>88</v>
      </c>
      <c r="D105" s="11"/>
      <c r="E105" s="11"/>
      <c r="F105" s="11"/>
      <c r="G105" s="11"/>
      <c r="H105" s="11"/>
      <c r="I105" s="3">
        <f>I95*0.15+I95*0.13</f>
        <v>42000</v>
      </c>
      <c r="J105" s="19"/>
    </row>
    <row r="106" spans="1:11" x14ac:dyDescent="0.25">
      <c r="B106" s="12" t="s">
        <v>21</v>
      </c>
      <c r="C106" s="13" t="s">
        <v>2</v>
      </c>
      <c r="D106" s="22"/>
      <c r="E106" s="22"/>
      <c r="F106" s="22"/>
      <c r="G106" s="22"/>
      <c r="H106" s="22"/>
      <c r="I106" s="7"/>
      <c r="J106" s="19"/>
    </row>
    <row r="107" spans="1:11" x14ac:dyDescent="0.25">
      <c r="B107" s="29"/>
      <c r="C107" s="9" t="s">
        <v>86</v>
      </c>
      <c r="D107" s="9"/>
      <c r="E107" s="9"/>
      <c r="F107" s="9"/>
      <c r="G107" s="9"/>
      <c r="H107" s="9"/>
      <c r="I107" s="21">
        <f>SUM(I20:I21,I75)*0.13</f>
        <v>990990</v>
      </c>
      <c r="J107" s="19"/>
    </row>
    <row r="108" spans="1:11" x14ac:dyDescent="0.25">
      <c r="B108" s="23" t="s">
        <v>39</v>
      </c>
      <c r="C108" s="33" t="s">
        <v>3</v>
      </c>
      <c r="D108" s="11"/>
      <c r="E108" s="11"/>
      <c r="F108" s="11"/>
      <c r="G108" s="11"/>
      <c r="H108" s="11"/>
      <c r="I108" s="3"/>
      <c r="J108" s="19"/>
    </row>
    <row r="109" spans="1:11" x14ac:dyDescent="0.25">
      <c r="B109" s="28"/>
      <c r="C109" s="11" t="s">
        <v>86</v>
      </c>
      <c r="D109" s="11"/>
      <c r="E109" s="11"/>
      <c r="F109" s="11"/>
      <c r="G109" s="11"/>
      <c r="H109" s="11"/>
      <c r="I109" s="3">
        <f>SUM(I15:I16,I71:I73,I89)*0.13</f>
        <v>975260</v>
      </c>
      <c r="J109" s="19"/>
    </row>
    <row r="110" spans="1:11" x14ac:dyDescent="0.25">
      <c r="B110" s="12" t="s">
        <v>22</v>
      </c>
      <c r="C110" s="13" t="s">
        <v>24</v>
      </c>
      <c r="D110" s="22"/>
      <c r="E110" s="22"/>
      <c r="F110" s="22"/>
      <c r="G110" s="22"/>
      <c r="H110" s="22"/>
      <c r="I110" s="15"/>
      <c r="J110" s="19"/>
    </row>
    <row r="111" spans="1:11" x14ac:dyDescent="0.25">
      <c r="B111" s="28"/>
      <c r="C111" s="11" t="s">
        <v>86</v>
      </c>
      <c r="D111" s="11"/>
      <c r="E111" s="11"/>
      <c r="F111" s="11"/>
      <c r="G111" s="11"/>
      <c r="H111" s="11"/>
      <c r="I111" s="14">
        <f>SUM(I23:I24,I78)*0.13</f>
        <v>446680</v>
      </c>
      <c r="J111" s="19"/>
    </row>
    <row r="112" spans="1:11" x14ac:dyDescent="0.25">
      <c r="B112" s="54" t="s">
        <v>70</v>
      </c>
      <c r="C112" s="55" t="s">
        <v>71</v>
      </c>
      <c r="D112" s="62"/>
      <c r="E112" s="55"/>
      <c r="F112" s="22"/>
      <c r="G112" s="22"/>
      <c r="H112" s="22"/>
      <c r="I112" s="15"/>
      <c r="J112" s="19"/>
    </row>
    <row r="113" spans="1:11" x14ac:dyDescent="0.25">
      <c r="B113" s="29"/>
      <c r="C113" s="9" t="s">
        <v>86</v>
      </c>
      <c r="D113" s="4"/>
      <c r="E113" s="9"/>
      <c r="F113" s="9"/>
      <c r="G113" s="9"/>
      <c r="H113" s="9"/>
      <c r="I113" s="21">
        <f>I18*(0.13/2)+(I81*0.13/2)</f>
        <v>55250</v>
      </c>
      <c r="J113" s="19"/>
    </row>
    <row r="114" spans="1:11" ht="15.75" thickBot="1" x14ac:dyDescent="0.3">
      <c r="B114" s="27"/>
      <c r="C114" s="11"/>
      <c r="D114" s="11"/>
      <c r="E114" s="11"/>
      <c r="F114" s="11"/>
      <c r="G114" s="11"/>
      <c r="H114" s="11"/>
      <c r="I114" s="3"/>
      <c r="J114" s="19"/>
    </row>
    <row r="115" spans="1:11" ht="16.5" thickBot="1" x14ac:dyDescent="0.3">
      <c r="A115" s="24" t="s">
        <v>9</v>
      </c>
      <c r="B115" s="25" t="s">
        <v>27</v>
      </c>
      <c r="C115" s="26"/>
      <c r="D115" s="26"/>
      <c r="E115" s="26"/>
      <c r="F115" s="26"/>
      <c r="G115" s="26"/>
      <c r="H115" s="26"/>
      <c r="I115" s="5"/>
      <c r="J115" s="17">
        <f>SUM(I117:I119)</f>
        <v>200000</v>
      </c>
    </row>
    <row r="116" spans="1:11" x14ac:dyDescent="0.25">
      <c r="B116" s="50"/>
      <c r="C116" s="49"/>
      <c r="D116" s="49"/>
      <c r="E116" s="49"/>
      <c r="F116" s="49"/>
      <c r="G116" s="49"/>
      <c r="H116" s="49"/>
      <c r="I116" s="51"/>
      <c r="J116" s="19"/>
    </row>
    <row r="117" spans="1:11" x14ac:dyDescent="0.25">
      <c r="B117" s="23" t="s">
        <v>39</v>
      </c>
      <c r="C117" s="33" t="s">
        <v>3</v>
      </c>
      <c r="D117" s="11"/>
      <c r="E117" s="11"/>
      <c r="F117" s="11"/>
      <c r="G117" s="11"/>
      <c r="H117" s="11"/>
      <c r="I117" s="14"/>
      <c r="K117" s="85"/>
    </row>
    <row r="118" spans="1:11" x14ac:dyDescent="0.25">
      <c r="B118" s="28"/>
      <c r="C118" s="10" t="s">
        <v>142</v>
      </c>
      <c r="D118" s="11"/>
      <c r="E118" s="11"/>
      <c r="F118" s="11"/>
      <c r="G118" s="11"/>
      <c r="H118" s="11"/>
      <c r="I118" s="14"/>
      <c r="K118" s="85"/>
    </row>
    <row r="119" spans="1:11" x14ac:dyDescent="0.25">
      <c r="B119" s="29"/>
      <c r="C119" s="9" t="s">
        <v>89</v>
      </c>
      <c r="D119" s="9"/>
      <c r="E119" s="9"/>
      <c r="F119" s="9"/>
      <c r="G119" s="9"/>
      <c r="H119" s="9"/>
      <c r="I119" s="21">
        <v>200000</v>
      </c>
      <c r="K119" s="85"/>
    </row>
    <row r="120" spans="1:11" ht="15.75" thickBot="1" x14ac:dyDescent="0.3">
      <c r="B120" s="27"/>
      <c r="C120" s="11"/>
      <c r="D120" s="11"/>
      <c r="E120" s="11"/>
      <c r="F120" s="11"/>
      <c r="G120" s="11"/>
      <c r="H120" s="11"/>
      <c r="I120" s="3"/>
      <c r="J120" s="19"/>
    </row>
    <row r="121" spans="1:11" ht="16.5" thickBot="1" x14ac:dyDescent="0.3">
      <c r="A121" s="24" t="s">
        <v>8</v>
      </c>
      <c r="B121" s="25" t="s">
        <v>28</v>
      </c>
      <c r="C121" s="26"/>
      <c r="D121" s="26"/>
      <c r="E121" s="26"/>
      <c r="F121" s="26"/>
      <c r="G121" s="26"/>
      <c r="H121" s="26"/>
      <c r="I121" s="35"/>
      <c r="J121" s="17">
        <f>SUM(I125:I131)</f>
        <v>1350000</v>
      </c>
    </row>
    <row r="122" spans="1:11" x14ac:dyDescent="0.25">
      <c r="B122" s="10" t="s">
        <v>143</v>
      </c>
      <c r="C122" s="11"/>
      <c r="D122" s="11"/>
      <c r="E122" s="11"/>
      <c r="F122" s="11"/>
      <c r="G122" s="11"/>
      <c r="H122" s="11"/>
      <c r="I122" s="88"/>
    </row>
    <row r="123" spans="1:11" x14ac:dyDescent="0.25">
      <c r="B123" s="27"/>
      <c r="C123" s="11"/>
      <c r="D123" s="11"/>
      <c r="E123" s="11"/>
      <c r="F123" s="11"/>
      <c r="G123" s="11"/>
      <c r="H123" s="11"/>
      <c r="I123" s="14"/>
      <c r="J123" s="19"/>
    </row>
    <row r="124" spans="1:11" x14ac:dyDescent="0.25">
      <c r="B124" s="12" t="s">
        <v>54</v>
      </c>
      <c r="C124" s="13" t="s">
        <v>55</v>
      </c>
      <c r="D124" s="22"/>
      <c r="E124" s="22"/>
      <c r="F124" s="22"/>
      <c r="G124" s="22"/>
      <c r="H124" s="22"/>
      <c r="I124" s="15"/>
      <c r="J124" s="19"/>
      <c r="K124" s="86"/>
    </row>
    <row r="125" spans="1:11" x14ac:dyDescent="0.25">
      <c r="B125" s="29"/>
      <c r="C125" s="9" t="s">
        <v>60</v>
      </c>
      <c r="D125" s="9"/>
      <c r="E125" s="9"/>
      <c r="F125" s="9"/>
      <c r="G125" s="9"/>
      <c r="H125" s="9"/>
      <c r="I125" s="21">
        <v>650000</v>
      </c>
      <c r="J125" s="19"/>
    </row>
    <row r="126" spans="1:11" x14ac:dyDescent="0.25">
      <c r="B126" s="12" t="s">
        <v>47</v>
      </c>
      <c r="C126" s="13" t="s">
        <v>38</v>
      </c>
      <c r="D126" s="11"/>
      <c r="E126" s="11"/>
      <c r="F126" s="11"/>
      <c r="G126" s="11"/>
      <c r="H126" s="11"/>
      <c r="I126" s="14"/>
      <c r="K126" s="85"/>
    </row>
    <row r="127" spans="1:11" x14ac:dyDescent="0.25">
      <c r="B127" s="28"/>
      <c r="C127" s="9" t="s">
        <v>93</v>
      </c>
      <c r="D127" s="9"/>
      <c r="E127" s="9"/>
      <c r="F127" s="9"/>
      <c r="G127" s="9"/>
      <c r="H127" s="9"/>
      <c r="I127" s="21">
        <v>350000</v>
      </c>
      <c r="K127" s="85"/>
    </row>
    <row r="128" spans="1:11" x14ac:dyDescent="0.25">
      <c r="B128" s="12" t="s">
        <v>21</v>
      </c>
      <c r="C128" s="13" t="s">
        <v>2</v>
      </c>
      <c r="D128" s="22"/>
      <c r="E128" s="22"/>
      <c r="F128" s="22"/>
      <c r="G128" s="22"/>
      <c r="H128" s="22"/>
      <c r="I128" s="7"/>
      <c r="J128" s="19"/>
      <c r="K128" s="85"/>
    </row>
    <row r="129" spans="1:11" x14ac:dyDescent="0.25">
      <c r="B129" s="28"/>
      <c r="C129" s="11" t="s">
        <v>48</v>
      </c>
      <c r="D129" s="11"/>
      <c r="E129" s="11"/>
      <c r="F129" s="11"/>
      <c r="G129" s="11"/>
      <c r="H129" s="11"/>
      <c r="I129" s="14">
        <v>150000</v>
      </c>
      <c r="J129" s="19"/>
      <c r="K129" s="85"/>
    </row>
    <row r="130" spans="1:11" x14ac:dyDescent="0.25">
      <c r="B130" s="12" t="s">
        <v>39</v>
      </c>
      <c r="C130" s="13" t="s">
        <v>3</v>
      </c>
      <c r="D130" s="22"/>
      <c r="E130" s="22"/>
      <c r="F130" s="22"/>
      <c r="G130" s="22"/>
      <c r="H130" s="22"/>
      <c r="I130" s="15"/>
      <c r="J130" s="19"/>
      <c r="K130" s="85"/>
    </row>
    <row r="131" spans="1:11" x14ac:dyDescent="0.25">
      <c r="B131" s="29"/>
      <c r="C131" s="9" t="s">
        <v>93</v>
      </c>
      <c r="D131" s="9"/>
      <c r="E131" s="9"/>
      <c r="F131" s="9"/>
      <c r="G131" s="9"/>
      <c r="H131" s="9"/>
      <c r="I131" s="21">
        <v>200000</v>
      </c>
      <c r="J131" s="19"/>
      <c r="K131" s="86"/>
    </row>
    <row r="132" spans="1:11" ht="15.75" thickBot="1" x14ac:dyDescent="0.3">
      <c r="B132" s="27"/>
      <c r="C132" s="11"/>
      <c r="D132" s="11"/>
      <c r="E132" s="11"/>
      <c r="F132" s="11"/>
      <c r="G132" s="11"/>
      <c r="H132" s="11"/>
      <c r="I132" s="3"/>
      <c r="J132" s="19"/>
    </row>
    <row r="133" spans="1:11" ht="16.5" thickBot="1" x14ac:dyDescent="0.3">
      <c r="A133" s="24" t="s">
        <v>11</v>
      </c>
      <c r="B133" s="25" t="s">
        <v>91</v>
      </c>
      <c r="C133" s="26"/>
      <c r="D133" s="26"/>
      <c r="E133" s="26"/>
      <c r="F133" s="26"/>
      <c r="G133" s="26"/>
      <c r="H133" s="26"/>
      <c r="I133" s="5"/>
      <c r="J133" s="17">
        <f>SUM(I135:I137)</f>
        <v>80000</v>
      </c>
    </row>
    <row r="134" spans="1:11" x14ac:dyDescent="0.25">
      <c r="B134" s="50"/>
      <c r="C134" s="49"/>
      <c r="D134" s="49"/>
      <c r="E134" s="49"/>
      <c r="F134" s="49"/>
      <c r="G134" s="49"/>
      <c r="H134" s="49"/>
      <c r="I134" s="51"/>
      <c r="J134" s="19"/>
    </row>
    <row r="135" spans="1:11" x14ac:dyDescent="0.25">
      <c r="A135" s="59"/>
      <c r="B135" s="23" t="s">
        <v>47</v>
      </c>
      <c r="C135" s="33" t="s">
        <v>38</v>
      </c>
      <c r="D135" s="11"/>
      <c r="E135" s="11"/>
      <c r="F135" s="11"/>
      <c r="G135" s="11"/>
      <c r="H135" s="11"/>
      <c r="I135" s="14"/>
      <c r="J135" s="19"/>
    </row>
    <row r="136" spans="1:11" x14ac:dyDescent="0.25">
      <c r="B136" s="28"/>
      <c r="C136" s="10" t="s">
        <v>144</v>
      </c>
      <c r="D136" s="11"/>
      <c r="E136" s="11"/>
      <c r="F136" s="11"/>
      <c r="G136" s="11"/>
      <c r="H136" s="11"/>
      <c r="I136" s="14"/>
      <c r="J136" s="19"/>
    </row>
    <row r="137" spans="1:11" x14ac:dyDescent="0.25">
      <c r="B137" s="29"/>
      <c r="C137" s="9" t="s">
        <v>90</v>
      </c>
      <c r="D137" s="9"/>
      <c r="E137" s="9"/>
      <c r="F137" s="9"/>
      <c r="G137" s="9"/>
      <c r="H137" s="9"/>
      <c r="I137" s="21">
        <v>80000</v>
      </c>
      <c r="J137" s="19"/>
    </row>
    <row r="138" spans="1:11" ht="15.75" thickBot="1" x14ac:dyDescent="0.3">
      <c r="B138" s="27"/>
      <c r="C138" s="11"/>
      <c r="D138" s="11"/>
      <c r="E138" s="11"/>
      <c r="F138" s="11"/>
      <c r="G138" s="11"/>
      <c r="H138" s="11"/>
      <c r="I138" s="3"/>
      <c r="J138" s="19"/>
    </row>
    <row r="139" spans="1:11" ht="16.5" thickBot="1" x14ac:dyDescent="0.3">
      <c r="A139" s="24" t="s">
        <v>10</v>
      </c>
      <c r="B139" s="25" t="s">
        <v>92</v>
      </c>
      <c r="C139" s="26"/>
      <c r="D139" s="26"/>
      <c r="E139" s="26"/>
      <c r="F139" s="26"/>
      <c r="G139" s="26"/>
      <c r="H139" s="26"/>
      <c r="I139" s="5"/>
      <c r="J139" s="17">
        <f>SUM(I142:I145)</f>
        <v>330000</v>
      </c>
    </row>
    <row r="140" spans="1:11" x14ac:dyDescent="0.25">
      <c r="B140" s="10" t="s">
        <v>136</v>
      </c>
      <c r="C140" s="11"/>
      <c r="D140" s="11"/>
      <c r="E140" s="11"/>
      <c r="F140" s="11"/>
      <c r="G140" s="11"/>
      <c r="H140" s="11"/>
      <c r="I140" s="3"/>
      <c r="J140" s="19"/>
    </row>
    <row r="141" spans="1:11" x14ac:dyDescent="0.25">
      <c r="B141" s="27"/>
      <c r="C141" s="11"/>
      <c r="D141" s="11"/>
      <c r="E141" s="11"/>
      <c r="F141" s="11"/>
      <c r="G141" s="11"/>
      <c r="H141" s="11"/>
      <c r="I141" s="3"/>
      <c r="J141" s="19"/>
    </row>
    <row r="142" spans="1:11" x14ac:dyDescent="0.25">
      <c r="B142" s="12" t="s">
        <v>39</v>
      </c>
      <c r="C142" s="13" t="s">
        <v>3</v>
      </c>
      <c r="D142" s="22"/>
      <c r="E142" s="22"/>
      <c r="F142" s="22"/>
      <c r="G142" s="22"/>
      <c r="H142" s="22"/>
      <c r="I142" s="15"/>
      <c r="J142" s="19"/>
    </row>
    <row r="143" spans="1:11" x14ac:dyDescent="0.25">
      <c r="B143" s="29"/>
      <c r="C143" s="9" t="s">
        <v>94</v>
      </c>
      <c r="D143" s="9"/>
      <c r="E143" s="9"/>
      <c r="F143" s="9"/>
      <c r="G143" s="9"/>
      <c r="H143" s="9"/>
      <c r="I143" s="21">
        <v>175000</v>
      </c>
      <c r="J143" s="19"/>
    </row>
    <row r="144" spans="1:11" x14ac:dyDescent="0.25">
      <c r="B144" s="23" t="s">
        <v>47</v>
      </c>
      <c r="C144" s="33" t="s">
        <v>38</v>
      </c>
      <c r="D144" s="22"/>
      <c r="E144" s="22"/>
      <c r="F144" s="22"/>
      <c r="G144" s="22"/>
      <c r="H144" s="22"/>
      <c r="I144" s="15"/>
      <c r="J144" s="19"/>
    </row>
    <row r="145" spans="1:11" x14ac:dyDescent="0.25">
      <c r="B145" s="29"/>
      <c r="C145" s="9" t="s">
        <v>94</v>
      </c>
      <c r="D145" s="9"/>
      <c r="E145" s="9"/>
      <c r="F145" s="9"/>
      <c r="G145" s="9"/>
      <c r="H145" s="9"/>
      <c r="I145" s="21">
        <v>155000</v>
      </c>
      <c r="J145" s="19"/>
    </row>
    <row r="146" spans="1:11" ht="15.75" thickBot="1" x14ac:dyDescent="0.3">
      <c r="B146" s="27"/>
      <c r="C146" s="11"/>
      <c r="D146" s="11"/>
      <c r="E146" s="11"/>
      <c r="F146" s="11"/>
      <c r="G146" s="11"/>
      <c r="H146" s="11"/>
      <c r="I146" s="3"/>
      <c r="J146" s="19"/>
    </row>
    <row r="147" spans="1:11" ht="16.5" thickBot="1" x14ac:dyDescent="0.3">
      <c r="A147" s="24" t="s">
        <v>29</v>
      </c>
      <c r="B147" s="25" t="s">
        <v>30</v>
      </c>
      <c r="C147" s="26"/>
      <c r="D147" s="26"/>
      <c r="E147" s="26"/>
      <c r="F147" s="26"/>
      <c r="G147" s="26"/>
      <c r="H147" s="26"/>
      <c r="I147" s="5"/>
      <c r="J147" s="17">
        <f>SUM(I150:I159)</f>
        <v>4683000</v>
      </c>
    </row>
    <row r="148" spans="1:11" x14ac:dyDescent="0.25">
      <c r="B148" s="10" t="s">
        <v>146</v>
      </c>
      <c r="C148" s="11"/>
      <c r="D148" s="11"/>
      <c r="E148" s="11"/>
      <c r="F148" s="11"/>
      <c r="G148" s="11"/>
      <c r="H148" s="11"/>
      <c r="I148" s="3"/>
      <c r="J148" s="19"/>
    </row>
    <row r="149" spans="1:11" x14ac:dyDescent="0.25">
      <c r="B149" s="27"/>
      <c r="C149" s="11"/>
      <c r="D149" s="11"/>
      <c r="E149" s="11"/>
      <c r="F149" s="11"/>
      <c r="G149" s="11"/>
      <c r="H149" s="11"/>
      <c r="I149" s="3"/>
      <c r="J149" s="19"/>
    </row>
    <row r="150" spans="1:11" x14ac:dyDescent="0.25">
      <c r="B150" s="12" t="s">
        <v>39</v>
      </c>
      <c r="C150" s="13" t="s">
        <v>3</v>
      </c>
      <c r="D150" s="22"/>
      <c r="E150" s="22"/>
      <c r="F150" s="22"/>
      <c r="G150" s="22"/>
      <c r="H150" s="22"/>
      <c r="I150" s="7"/>
      <c r="J150" s="19"/>
    </row>
    <row r="151" spans="1:11" x14ac:dyDescent="0.25">
      <c r="B151" s="23"/>
      <c r="C151" s="10" t="s">
        <v>104</v>
      </c>
      <c r="D151" s="11"/>
      <c r="E151" s="11"/>
      <c r="F151" s="11"/>
      <c r="G151" s="11"/>
      <c r="H151" s="11"/>
      <c r="I151" s="3"/>
      <c r="J151" s="19"/>
    </row>
    <row r="152" spans="1:11" x14ac:dyDescent="0.25">
      <c r="B152" s="28"/>
      <c r="C152" s="11" t="s">
        <v>95</v>
      </c>
      <c r="D152" s="11"/>
      <c r="E152" s="11"/>
      <c r="F152" s="11"/>
      <c r="G152" s="11"/>
      <c r="H152" s="11"/>
      <c r="I152" s="3">
        <v>708000</v>
      </c>
      <c r="J152" s="19"/>
      <c r="K152" s="85"/>
    </row>
    <row r="153" spans="1:11" x14ac:dyDescent="0.25">
      <c r="B153" s="28"/>
      <c r="C153" s="11" t="s">
        <v>96</v>
      </c>
      <c r="D153" s="11"/>
      <c r="E153" s="11"/>
      <c r="F153" s="11"/>
      <c r="G153" s="11"/>
      <c r="H153" s="11"/>
      <c r="I153" s="3">
        <v>2200000</v>
      </c>
      <c r="J153" s="19"/>
      <c r="K153" s="85"/>
    </row>
    <row r="154" spans="1:11" x14ac:dyDescent="0.25">
      <c r="B154" s="28"/>
      <c r="C154" s="11" t="s">
        <v>97</v>
      </c>
      <c r="D154" s="11"/>
      <c r="E154" s="11"/>
      <c r="F154" s="11"/>
      <c r="G154" s="9"/>
      <c r="H154" s="9"/>
      <c r="I154" s="21">
        <v>475000</v>
      </c>
      <c r="J154" s="19"/>
      <c r="K154" s="85"/>
    </row>
    <row r="155" spans="1:11" x14ac:dyDescent="0.25">
      <c r="B155" s="12" t="s">
        <v>47</v>
      </c>
      <c r="C155" s="13" t="s">
        <v>56</v>
      </c>
      <c r="D155" s="22"/>
      <c r="E155" s="22"/>
      <c r="F155" s="22"/>
      <c r="G155" s="11"/>
      <c r="H155" s="11"/>
      <c r="I155" s="14"/>
      <c r="K155" s="85"/>
    </row>
    <row r="156" spans="1:11" x14ac:dyDescent="0.25">
      <c r="B156" s="23"/>
      <c r="C156" s="10" t="s">
        <v>145</v>
      </c>
      <c r="D156" s="11"/>
      <c r="E156" s="11"/>
      <c r="F156" s="11"/>
      <c r="G156" s="11"/>
      <c r="H156" s="11"/>
      <c r="I156" s="14"/>
      <c r="K156" s="85"/>
    </row>
    <row r="157" spans="1:11" x14ac:dyDescent="0.25">
      <c r="B157" s="28"/>
      <c r="C157" s="11" t="s">
        <v>95</v>
      </c>
      <c r="D157" s="11"/>
      <c r="E157" s="11"/>
      <c r="F157" s="11"/>
      <c r="G157" s="11"/>
      <c r="H157" s="11"/>
      <c r="I157" s="14">
        <v>340000</v>
      </c>
      <c r="K157" s="85"/>
    </row>
    <row r="158" spans="1:11" x14ac:dyDescent="0.25">
      <c r="B158" s="28"/>
      <c r="C158" s="11" t="s">
        <v>96</v>
      </c>
      <c r="D158" s="11"/>
      <c r="E158" s="11"/>
      <c r="F158" s="11"/>
      <c r="G158" s="11"/>
      <c r="H158" s="11"/>
      <c r="I158" s="14">
        <v>710000</v>
      </c>
      <c r="K158" s="85"/>
    </row>
    <row r="159" spans="1:11" x14ac:dyDescent="0.25">
      <c r="B159" s="29"/>
      <c r="C159" s="9" t="s">
        <v>97</v>
      </c>
      <c r="D159" s="9"/>
      <c r="E159" s="9"/>
      <c r="F159" s="9"/>
      <c r="G159" s="9"/>
      <c r="H159" s="9"/>
      <c r="I159" s="21">
        <v>250000</v>
      </c>
      <c r="K159" s="85"/>
    </row>
    <row r="160" spans="1:11" ht="15.75" thickBot="1" x14ac:dyDescent="0.3">
      <c r="B160" s="27"/>
      <c r="C160" s="11"/>
      <c r="D160" s="11"/>
      <c r="E160" s="11"/>
      <c r="F160" s="11"/>
      <c r="G160" s="11"/>
      <c r="H160" s="11"/>
      <c r="I160" s="3"/>
      <c r="J160" s="19"/>
    </row>
    <row r="161" spans="1:11" ht="16.5" thickBot="1" x14ac:dyDescent="0.3">
      <c r="A161" s="24" t="s">
        <v>12</v>
      </c>
      <c r="B161" s="25" t="s">
        <v>13</v>
      </c>
      <c r="C161" s="26"/>
      <c r="D161" s="26"/>
      <c r="E161" s="26"/>
      <c r="F161" s="26"/>
      <c r="G161" s="26"/>
      <c r="H161" s="26"/>
      <c r="I161" s="5"/>
      <c r="J161" s="17">
        <f>SUM(I165:I165)</f>
        <v>8249344</v>
      </c>
    </row>
    <row r="162" spans="1:11" x14ac:dyDescent="0.25">
      <c r="B162" s="27"/>
      <c r="C162" s="11"/>
      <c r="D162" s="11"/>
      <c r="E162" s="11"/>
      <c r="F162" s="11"/>
      <c r="G162" s="11"/>
      <c r="H162" s="11"/>
      <c r="I162" s="3"/>
      <c r="J162" s="19"/>
    </row>
    <row r="163" spans="1:11" x14ac:dyDescent="0.25">
      <c r="B163" s="12" t="s">
        <v>22</v>
      </c>
      <c r="C163" s="13" t="s">
        <v>14</v>
      </c>
      <c r="D163" s="22"/>
      <c r="E163" s="22"/>
      <c r="F163" s="22"/>
      <c r="G163" s="22"/>
      <c r="H163" s="22"/>
      <c r="I163" s="7"/>
      <c r="J163" s="19"/>
      <c r="K163" s="85"/>
    </row>
    <row r="164" spans="1:11" x14ac:dyDescent="0.25">
      <c r="B164" s="28"/>
      <c r="C164" s="10" t="s">
        <v>147</v>
      </c>
      <c r="D164" s="11"/>
      <c r="E164" s="11"/>
      <c r="F164" s="11"/>
      <c r="G164" s="11"/>
      <c r="H164" s="11"/>
      <c r="I164" s="3"/>
      <c r="J164" s="19"/>
    </row>
    <row r="165" spans="1:11" x14ac:dyDescent="0.25">
      <c r="B165" s="29"/>
      <c r="C165" s="9" t="s">
        <v>148</v>
      </c>
      <c r="D165" s="9"/>
      <c r="E165" s="9"/>
      <c r="F165" s="9"/>
      <c r="G165" s="9"/>
      <c r="H165" s="9"/>
      <c r="I165" s="4">
        <f>38*256*848</f>
        <v>8249344</v>
      </c>
      <c r="J165" s="19"/>
    </row>
    <row r="166" spans="1:11" ht="15.75" thickBot="1" x14ac:dyDescent="0.3">
      <c r="B166" s="27"/>
      <c r="C166" s="11"/>
      <c r="D166" s="11"/>
      <c r="E166" s="11"/>
      <c r="F166" s="11"/>
      <c r="G166" s="11"/>
      <c r="H166" s="11"/>
      <c r="I166" s="3"/>
      <c r="J166" s="19"/>
    </row>
    <row r="167" spans="1:11" ht="16.5" thickBot="1" x14ac:dyDescent="0.3">
      <c r="A167" s="24" t="s">
        <v>15</v>
      </c>
      <c r="B167" s="25" t="s">
        <v>16</v>
      </c>
      <c r="C167" s="26"/>
      <c r="D167" s="26"/>
      <c r="E167" s="26"/>
      <c r="F167" s="26"/>
      <c r="G167" s="26"/>
      <c r="H167" s="26"/>
      <c r="I167" s="35"/>
      <c r="J167" s="17">
        <f>SUM(I170:I175)</f>
        <v>600000</v>
      </c>
    </row>
    <row r="168" spans="1:11" x14ac:dyDescent="0.25">
      <c r="B168" s="10" t="s">
        <v>149</v>
      </c>
      <c r="C168" s="11"/>
      <c r="D168" s="11"/>
      <c r="E168" s="11"/>
      <c r="F168" s="11"/>
      <c r="G168" s="11"/>
      <c r="H168" s="11"/>
      <c r="I168" s="88"/>
    </row>
    <row r="169" spans="1:11" x14ac:dyDescent="0.25">
      <c r="B169" s="84"/>
      <c r="C169" s="9"/>
      <c r="D169" s="9"/>
      <c r="E169" s="9"/>
      <c r="F169" s="9"/>
      <c r="G169" s="9"/>
      <c r="H169" s="9"/>
      <c r="I169" s="21"/>
      <c r="J169" s="19"/>
    </row>
    <row r="170" spans="1:11" x14ac:dyDescent="0.25">
      <c r="B170" s="23" t="s">
        <v>21</v>
      </c>
      <c r="C170" s="33" t="s">
        <v>2</v>
      </c>
      <c r="D170" s="11"/>
      <c r="E170" s="11"/>
      <c r="F170" s="11"/>
      <c r="G170" s="11"/>
      <c r="H170" s="11"/>
      <c r="I170" s="3"/>
      <c r="J170" s="19"/>
    </row>
    <row r="171" spans="1:11" x14ac:dyDescent="0.25">
      <c r="B171" s="28"/>
      <c r="C171" s="11" t="s">
        <v>50</v>
      </c>
      <c r="D171" s="11"/>
      <c r="E171" s="11"/>
      <c r="F171" s="11"/>
      <c r="G171" s="11"/>
      <c r="H171" s="11"/>
      <c r="I171" s="3">
        <v>200000</v>
      </c>
      <c r="J171" s="19"/>
    </row>
    <row r="172" spans="1:11" x14ac:dyDescent="0.25">
      <c r="B172" s="29"/>
      <c r="C172" s="9" t="s">
        <v>78</v>
      </c>
      <c r="D172" s="9"/>
      <c r="E172" s="9"/>
      <c r="F172" s="9"/>
      <c r="G172" s="9"/>
      <c r="H172" s="9"/>
      <c r="I172" s="21">
        <f>100000+50000</f>
        <v>150000</v>
      </c>
      <c r="J172" s="19"/>
    </row>
    <row r="173" spans="1:11" x14ac:dyDescent="0.25">
      <c r="B173" s="12" t="s">
        <v>39</v>
      </c>
      <c r="C173" s="13" t="s">
        <v>3</v>
      </c>
      <c r="D173" s="22"/>
      <c r="E173" s="22"/>
      <c r="F173" s="22"/>
      <c r="G173" s="22"/>
      <c r="H173" s="22"/>
      <c r="I173" s="7"/>
      <c r="J173" s="19"/>
      <c r="K173" s="85"/>
    </row>
    <row r="174" spans="1:11" x14ac:dyDescent="0.25">
      <c r="B174" s="28"/>
      <c r="C174" s="11" t="s">
        <v>49</v>
      </c>
      <c r="D174" s="11"/>
      <c r="E174" s="11"/>
      <c r="F174" s="11"/>
      <c r="G174" s="11"/>
      <c r="H174" s="11"/>
      <c r="I174" s="3">
        <v>200000</v>
      </c>
      <c r="J174" s="19"/>
    </row>
    <row r="175" spans="1:11" x14ac:dyDescent="0.25">
      <c r="B175" s="29"/>
      <c r="C175" s="9" t="s">
        <v>17</v>
      </c>
      <c r="D175" s="9"/>
      <c r="E175" s="9"/>
      <c r="F175" s="9"/>
      <c r="G175" s="9"/>
      <c r="H175" s="9"/>
      <c r="I175" s="21">
        <v>50000</v>
      </c>
      <c r="J175" s="19"/>
    </row>
    <row r="176" spans="1:11" ht="15.75" thickBot="1" x14ac:dyDescent="0.3">
      <c r="B176" s="27"/>
      <c r="C176" s="11"/>
      <c r="D176" s="11"/>
      <c r="E176" s="11"/>
      <c r="F176" s="11"/>
      <c r="G176" s="11"/>
      <c r="H176" s="11"/>
      <c r="I176" s="3"/>
      <c r="J176" s="19"/>
    </row>
    <row r="177" spans="1:11" ht="16.5" thickBot="1" x14ac:dyDescent="0.3">
      <c r="A177" s="24" t="s">
        <v>117</v>
      </c>
      <c r="B177" s="25" t="s">
        <v>31</v>
      </c>
      <c r="C177" s="26"/>
      <c r="D177" s="26"/>
      <c r="E177" s="26"/>
      <c r="F177" s="26"/>
      <c r="G177" s="26"/>
      <c r="H177" s="26"/>
      <c r="I177" s="35"/>
      <c r="J177" s="17">
        <f>SUM(I180:I192)</f>
        <v>3610000</v>
      </c>
    </row>
    <row r="178" spans="1:11" x14ac:dyDescent="0.25">
      <c r="B178" s="10" t="s">
        <v>150</v>
      </c>
      <c r="C178" s="11"/>
      <c r="D178" s="11"/>
      <c r="E178" s="11"/>
      <c r="F178" s="11"/>
      <c r="G178" s="11"/>
      <c r="H178" s="11"/>
      <c r="I178" s="3"/>
      <c r="J178" s="19"/>
    </row>
    <row r="179" spans="1:11" x14ac:dyDescent="0.25">
      <c r="B179" s="27"/>
      <c r="C179" s="11"/>
      <c r="D179" s="11"/>
      <c r="E179" s="11"/>
      <c r="F179" s="11"/>
      <c r="G179" s="11"/>
      <c r="H179" s="11"/>
      <c r="I179" s="3"/>
      <c r="J179" s="19"/>
    </row>
    <row r="180" spans="1:11" x14ac:dyDescent="0.25">
      <c r="B180" s="12" t="s">
        <v>21</v>
      </c>
      <c r="C180" s="13" t="s">
        <v>2</v>
      </c>
      <c r="D180" s="22"/>
      <c r="E180" s="22"/>
      <c r="F180" s="22"/>
      <c r="G180" s="22"/>
      <c r="H180" s="22"/>
      <c r="I180" s="7"/>
      <c r="J180" s="19"/>
    </row>
    <row r="181" spans="1:11" x14ac:dyDescent="0.25">
      <c r="B181" s="29"/>
      <c r="C181" s="9" t="s">
        <v>18</v>
      </c>
      <c r="D181" s="9"/>
      <c r="E181" s="9"/>
      <c r="F181" s="9"/>
      <c r="G181" s="9"/>
      <c r="H181" s="9"/>
      <c r="I181" s="4">
        <v>50000</v>
      </c>
      <c r="J181" s="19"/>
    </row>
    <row r="182" spans="1:11" x14ac:dyDescent="0.25">
      <c r="B182" s="12" t="s">
        <v>39</v>
      </c>
      <c r="C182" s="13" t="s">
        <v>3</v>
      </c>
      <c r="D182" s="22"/>
      <c r="E182" s="22"/>
      <c r="F182" s="22"/>
      <c r="G182" s="22"/>
      <c r="H182" s="22"/>
      <c r="I182" s="7"/>
      <c r="J182" s="19"/>
      <c r="K182" s="85"/>
    </row>
    <row r="183" spans="1:11" s="31" customFormat="1" x14ac:dyDescent="0.25">
      <c r="A183" s="11"/>
      <c r="B183" s="28"/>
      <c r="C183" s="11" t="s">
        <v>161</v>
      </c>
      <c r="D183" s="11"/>
      <c r="E183" s="11"/>
      <c r="F183" s="11"/>
      <c r="G183" s="11"/>
      <c r="H183" s="11"/>
      <c r="I183" s="3">
        <v>2500000</v>
      </c>
      <c r="J183" s="19"/>
      <c r="K183" s="81"/>
    </row>
    <row r="184" spans="1:11" x14ac:dyDescent="0.25">
      <c r="B184" s="28"/>
      <c r="C184" s="11" t="s">
        <v>119</v>
      </c>
      <c r="D184" s="11"/>
      <c r="E184" s="11"/>
      <c r="F184" s="11"/>
      <c r="G184" s="11"/>
      <c r="H184" s="11"/>
      <c r="I184" s="3">
        <v>500000</v>
      </c>
      <c r="J184" s="19"/>
    </row>
    <row r="185" spans="1:11" x14ac:dyDescent="0.25">
      <c r="B185" s="29"/>
      <c r="C185" s="9" t="s">
        <v>53</v>
      </c>
      <c r="D185" s="9"/>
      <c r="E185" s="9"/>
      <c r="F185" s="9"/>
      <c r="G185" s="9"/>
      <c r="H185" s="9"/>
      <c r="I185" s="21">
        <v>60000</v>
      </c>
      <c r="J185" s="19"/>
    </row>
    <row r="186" spans="1:11" x14ac:dyDescent="0.25">
      <c r="B186" s="23" t="s">
        <v>47</v>
      </c>
      <c r="C186" s="33" t="s">
        <v>61</v>
      </c>
      <c r="D186" s="11"/>
      <c r="E186" s="11"/>
      <c r="F186" s="11"/>
      <c r="G186" s="11"/>
      <c r="H186" s="11"/>
      <c r="I186" s="3"/>
      <c r="J186" s="19"/>
    </row>
    <row r="187" spans="1:11" x14ac:dyDescent="0.25">
      <c r="B187" s="23"/>
      <c r="C187" s="11" t="s">
        <v>98</v>
      </c>
      <c r="D187" s="11"/>
      <c r="E187" s="11"/>
      <c r="F187" s="11"/>
      <c r="G187" s="11"/>
      <c r="H187" s="11"/>
      <c r="I187" s="3">
        <v>250000</v>
      </c>
      <c r="J187" s="19"/>
    </row>
    <row r="188" spans="1:11" x14ac:dyDescent="0.25">
      <c r="B188" s="23"/>
      <c r="C188" s="11" t="s">
        <v>63</v>
      </c>
      <c r="D188" s="11"/>
      <c r="E188" s="11"/>
      <c r="F188" s="11"/>
      <c r="G188" s="11"/>
      <c r="H188" s="11"/>
      <c r="I188" s="3">
        <v>80000</v>
      </c>
      <c r="J188" s="19"/>
    </row>
    <row r="189" spans="1:11" x14ac:dyDescent="0.25">
      <c r="B189" s="23"/>
      <c r="C189" s="11" t="s">
        <v>64</v>
      </c>
      <c r="D189" s="11"/>
      <c r="E189" s="11"/>
      <c r="F189" s="11"/>
      <c r="G189" s="11"/>
      <c r="H189" s="11"/>
      <c r="I189" s="3">
        <v>100000</v>
      </c>
      <c r="J189" s="19"/>
    </row>
    <row r="190" spans="1:11" x14ac:dyDescent="0.25">
      <c r="B190" s="29"/>
      <c r="C190" s="9" t="s">
        <v>62</v>
      </c>
      <c r="D190" s="9"/>
      <c r="E190" s="9"/>
      <c r="F190" s="9"/>
      <c r="G190" s="9"/>
      <c r="H190" s="9"/>
      <c r="I190" s="21">
        <v>30000</v>
      </c>
      <c r="J190" s="19"/>
    </row>
    <row r="191" spans="1:11" x14ac:dyDescent="0.25">
      <c r="B191" s="54" t="s">
        <v>22</v>
      </c>
      <c r="C191" s="55" t="s">
        <v>24</v>
      </c>
      <c r="D191" s="55"/>
      <c r="E191" s="22"/>
      <c r="F191" s="22"/>
      <c r="G191" s="22"/>
      <c r="H191" s="22"/>
      <c r="I191" s="15"/>
      <c r="J191" s="19"/>
    </row>
    <row r="192" spans="1:11" x14ac:dyDescent="0.25">
      <c r="B192" s="29"/>
      <c r="C192" s="9" t="s">
        <v>72</v>
      </c>
      <c r="D192" s="9"/>
      <c r="E192" s="9"/>
      <c r="F192" s="9"/>
      <c r="G192" s="9"/>
      <c r="H192" s="9"/>
      <c r="I192" s="21">
        <v>40000</v>
      </c>
      <c r="J192" s="19"/>
    </row>
    <row r="193" spans="1:11" ht="15.75" thickBot="1" x14ac:dyDescent="0.3">
      <c r="B193" s="27"/>
      <c r="C193" s="11"/>
      <c r="D193" s="11"/>
      <c r="E193" s="11"/>
      <c r="F193" s="11"/>
      <c r="G193" s="11"/>
      <c r="H193" s="3"/>
      <c r="I193" s="3"/>
      <c r="J193" s="19"/>
    </row>
    <row r="194" spans="1:11" ht="16.5" thickBot="1" x14ac:dyDescent="0.3">
      <c r="A194" s="24" t="s">
        <v>19</v>
      </c>
      <c r="B194" s="25" t="s">
        <v>20</v>
      </c>
      <c r="C194" s="26"/>
      <c r="D194" s="26"/>
      <c r="E194" s="26"/>
      <c r="F194" s="26"/>
      <c r="G194" s="26"/>
      <c r="H194" s="26"/>
      <c r="I194" s="5"/>
      <c r="J194" s="17">
        <f>SUM(I197:I217)+1</f>
        <v>5010433.8800000008</v>
      </c>
    </row>
    <row r="195" spans="1:11" ht="15.75" x14ac:dyDescent="0.25">
      <c r="A195" s="36"/>
      <c r="B195" s="10" t="s">
        <v>151</v>
      </c>
      <c r="C195" s="10"/>
      <c r="D195" s="11"/>
      <c r="E195" s="11"/>
      <c r="F195" s="11"/>
      <c r="G195" s="11"/>
      <c r="H195" s="11"/>
      <c r="I195" s="3"/>
      <c r="J195" s="18"/>
    </row>
    <row r="196" spans="1:11" ht="15.75" x14ac:dyDescent="0.25">
      <c r="A196" s="36"/>
      <c r="B196" s="10"/>
      <c r="C196" s="10"/>
      <c r="D196" s="11"/>
      <c r="E196" s="11"/>
      <c r="F196" s="11"/>
      <c r="G196" s="11"/>
      <c r="H196" s="11"/>
      <c r="I196" s="3"/>
      <c r="J196" s="18"/>
    </row>
    <row r="197" spans="1:11" x14ac:dyDescent="0.25">
      <c r="B197" s="12" t="s">
        <v>39</v>
      </c>
      <c r="C197" s="13" t="s">
        <v>3</v>
      </c>
      <c r="D197" s="22"/>
      <c r="E197" s="22"/>
      <c r="F197" s="22"/>
      <c r="G197" s="22"/>
      <c r="H197" s="22"/>
      <c r="I197" s="15"/>
      <c r="J197" s="19"/>
    </row>
    <row r="198" spans="1:11" x14ac:dyDescent="0.25">
      <c r="B198" s="28"/>
      <c r="C198" s="11" t="s">
        <v>99</v>
      </c>
      <c r="D198" s="11"/>
      <c r="E198" s="11"/>
      <c r="F198" s="11"/>
      <c r="G198" s="11"/>
      <c r="H198" s="11"/>
      <c r="I198" s="14">
        <f>I119*0.27</f>
        <v>54000</v>
      </c>
      <c r="J198" s="19"/>
    </row>
    <row r="199" spans="1:11" x14ac:dyDescent="0.25">
      <c r="B199" s="28"/>
      <c r="C199" s="11" t="s">
        <v>100</v>
      </c>
      <c r="D199" s="11"/>
      <c r="E199" s="11"/>
      <c r="F199" s="11"/>
      <c r="G199" s="11"/>
      <c r="H199" s="11"/>
      <c r="I199" s="14">
        <f>I131*0.27</f>
        <v>54000</v>
      </c>
      <c r="J199" s="19"/>
    </row>
    <row r="200" spans="1:11" x14ac:dyDescent="0.25">
      <c r="B200" s="28"/>
      <c r="C200" s="11" t="s">
        <v>92</v>
      </c>
      <c r="D200" s="11"/>
      <c r="E200" s="11"/>
      <c r="F200" s="11"/>
      <c r="G200" s="11"/>
      <c r="H200" s="11"/>
      <c r="I200" s="14">
        <f>I143*0.27</f>
        <v>47250</v>
      </c>
      <c r="J200" s="19"/>
    </row>
    <row r="201" spans="1:11" x14ac:dyDescent="0.25">
      <c r="B201" s="28"/>
      <c r="C201" s="11" t="s">
        <v>30</v>
      </c>
      <c r="D201" s="11"/>
      <c r="E201" s="11"/>
      <c r="F201" s="11"/>
      <c r="G201" s="11"/>
      <c r="H201" s="11"/>
      <c r="I201" s="14">
        <f>SUM(I152:I154)*0.27</f>
        <v>913410.00000000012</v>
      </c>
      <c r="J201" s="19"/>
    </row>
    <row r="202" spans="1:11" x14ac:dyDescent="0.25">
      <c r="B202" s="28"/>
      <c r="C202" s="11" t="s">
        <v>101</v>
      </c>
      <c r="D202" s="11"/>
      <c r="E202" s="11"/>
      <c r="F202" s="11"/>
      <c r="G202" s="11"/>
      <c r="H202" s="11"/>
      <c r="I202" s="14">
        <f>SUM(I174:I175)*0.27</f>
        <v>67500</v>
      </c>
      <c r="J202" s="19"/>
    </row>
    <row r="203" spans="1:11" x14ac:dyDescent="0.25">
      <c r="B203" s="28"/>
      <c r="C203" s="9" t="s">
        <v>31</v>
      </c>
      <c r="D203" s="9"/>
      <c r="E203" s="9"/>
      <c r="F203" s="9"/>
      <c r="G203" s="9"/>
      <c r="H203" s="9"/>
      <c r="I203" s="21">
        <f>SUM(I183:I185)*0.27</f>
        <v>826200</v>
      </c>
      <c r="J203" s="19"/>
    </row>
    <row r="204" spans="1:11" x14ac:dyDescent="0.25">
      <c r="B204" s="12" t="s">
        <v>54</v>
      </c>
      <c r="C204" s="33" t="s">
        <v>55</v>
      </c>
      <c r="D204" s="11"/>
      <c r="E204" s="11"/>
      <c r="F204" s="11"/>
      <c r="G204" s="11"/>
      <c r="H204" s="11"/>
      <c r="I204" s="3"/>
      <c r="J204" s="19"/>
      <c r="K204" s="3"/>
    </row>
    <row r="205" spans="1:11" x14ac:dyDescent="0.25">
      <c r="B205" s="28"/>
      <c r="C205" s="11" t="s">
        <v>100</v>
      </c>
      <c r="D205" s="11"/>
      <c r="E205" s="11"/>
      <c r="F205" s="11"/>
      <c r="G205" s="11"/>
      <c r="H205" s="11"/>
      <c r="I205" s="14">
        <f>I125*0.27</f>
        <v>175500</v>
      </c>
      <c r="J205" s="19"/>
    </row>
    <row r="206" spans="1:11" x14ac:dyDescent="0.25">
      <c r="B206" s="12" t="s">
        <v>21</v>
      </c>
      <c r="C206" s="13" t="s">
        <v>2</v>
      </c>
      <c r="D206" s="22"/>
      <c r="E206" s="22"/>
      <c r="F206" s="22"/>
      <c r="G206" s="22"/>
      <c r="H206" s="22"/>
      <c r="I206" s="7"/>
      <c r="J206" s="19"/>
    </row>
    <row r="207" spans="1:11" x14ac:dyDescent="0.25">
      <c r="B207" s="28"/>
      <c r="C207" s="11" t="s">
        <v>100</v>
      </c>
      <c r="D207" s="11"/>
      <c r="E207" s="11"/>
      <c r="F207" s="11"/>
      <c r="G207" s="11"/>
      <c r="H207" s="11"/>
      <c r="I207" s="3">
        <f>I129*0.27</f>
        <v>40500</v>
      </c>
      <c r="J207" s="19"/>
    </row>
    <row r="208" spans="1:11" x14ac:dyDescent="0.25">
      <c r="B208" s="28"/>
      <c r="C208" s="11" t="s">
        <v>101</v>
      </c>
      <c r="D208" s="11"/>
      <c r="E208" s="11"/>
      <c r="F208" s="11"/>
      <c r="G208" s="11"/>
      <c r="H208" s="11"/>
      <c r="I208" s="3">
        <f>SUM(I171:I172)*0.27</f>
        <v>94500</v>
      </c>
      <c r="J208" s="19"/>
    </row>
    <row r="209" spans="1:10" x14ac:dyDescent="0.25">
      <c r="B209" s="12" t="s">
        <v>22</v>
      </c>
      <c r="C209" s="13" t="s">
        <v>14</v>
      </c>
      <c r="D209" s="22"/>
      <c r="E209" s="22"/>
      <c r="F209" s="22"/>
      <c r="G209" s="22"/>
      <c r="H209" s="22"/>
      <c r="I209" s="15"/>
      <c r="J209" s="19"/>
    </row>
    <row r="210" spans="1:10" x14ac:dyDescent="0.25">
      <c r="B210" s="23"/>
      <c r="C210" s="11" t="s">
        <v>13</v>
      </c>
      <c r="D210" s="11"/>
      <c r="E210" s="11"/>
      <c r="F210" s="11"/>
      <c r="G210" s="11"/>
      <c r="H210" s="11"/>
      <c r="I210" s="14">
        <f>I165*0.27</f>
        <v>2227322.8800000004</v>
      </c>
      <c r="J210" s="19"/>
    </row>
    <row r="211" spans="1:10" x14ac:dyDescent="0.25">
      <c r="B211" s="29"/>
      <c r="C211" s="9" t="s">
        <v>102</v>
      </c>
      <c r="D211" s="9"/>
      <c r="E211" s="9"/>
      <c r="F211" s="9"/>
      <c r="G211" s="9"/>
      <c r="H211" s="9"/>
      <c r="I211" s="21">
        <f>I192*0.27</f>
        <v>10800</v>
      </c>
      <c r="J211" s="19"/>
    </row>
    <row r="212" spans="1:10" x14ac:dyDescent="0.25">
      <c r="B212" s="23" t="s">
        <v>47</v>
      </c>
      <c r="C212" s="33" t="s">
        <v>52</v>
      </c>
      <c r="D212" s="11"/>
      <c r="E212" s="11"/>
      <c r="F212" s="11"/>
      <c r="G212" s="11"/>
      <c r="H212" s="11"/>
      <c r="I212" s="14"/>
      <c r="J212" s="19"/>
    </row>
    <row r="213" spans="1:10" x14ac:dyDescent="0.25">
      <c r="B213" s="28"/>
      <c r="C213" s="11" t="s">
        <v>100</v>
      </c>
      <c r="D213" s="11"/>
      <c r="E213" s="11"/>
      <c r="F213" s="11"/>
      <c r="G213" s="11"/>
      <c r="H213" s="11"/>
      <c r="I213" s="14">
        <f>I127*0.27</f>
        <v>94500</v>
      </c>
      <c r="J213" s="19"/>
    </row>
    <row r="214" spans="1:10" x14ac:dyDescent="0.25">
      <c r="B214" s="28"/>
      <c r="C214" s="11" t="s">
        <v>103</v>
      </c>
      <c r="D214" s="11"/>
      <c r="E214" s="11"/>
      <c r="F214" s="11"/>
      <c r="G214" s="11"/>
      <c r="H214" s="11"/>
      <c r="I214" s="14">
        <f>I137*0.05</f>
        <v>4000</v>
      </c>
      <c r="J214" s="19"/>
    </row>
    <row r="215" spans="1:10" x14ac:dyDescent="0.25">
      <c r="B215" s="28"/>
      <c r="C215" s="11" t="s">
        <v>92</v>
      </c>
      <c r="D215" s="11"/>
      <c r="E215" s="11"/>
      <c r="F215" s="11"/>
      <c r="G215" s="11"/>
      <c r="H215" s="11"/>
      <c r="I215" s="14">
        <f>I145*0.27</f>
        <v>41850</v>
      </c>
      <c r="J215" s="19"/>
    </row>
    <row r="216" spans="1:10" x14ac:dyDescent="0.25">
      <c r="B216" s="28"/>
      <c r="C216" s="11" t="s">
        <v>30</v>
      </c>
      <c r="D216" s="11"/>
      <c r="E216" s="11"/>
      <c r="F216" s="11"/>
      <c r="G216" s="11"/>
      <c r="H216" s="11"/>
      <c r="I216" s="14">
        <f>SUM(I157:I159)*0.27</f>
        <v>351000</v>
      </c>
      <c r="J216" s="19"/>
    </row>
    <row r="217" spans="1:10" x14ac:dyDescent="0.25">
      <c r="B217" s="29"/>
      <c r="C217" s="9" t="s">
        <v>31</v>
      </c>
      <c r="D217" s="9"/>
      <c r="E217" s="9"/>
      <c r="F217" s="9"/>
      <c r="G217" s="9"/>
      <c r="H217" s="9"/>
      <c r="I217" s="21">
        <f>SUM(I190)*0.27</f>
        <v>8100.0000000000009</v>
      </c>
      <c r="J217" s="19"/>
    </row>
    <row r="218" spans="1:10" ht="15.75" thickBot="1" x14ac:dyDescent="0.3">
      <c r="B218" s="27"/>
      <c r="C218" s="11"/>
      <c r="D218" s="11"/>
      <c r="E218" s="11"/>
      <c r="F218" s="11"/>
      <c r="G218" s="11"/>
      <c r="H218" s="11"/>
      <c r="I218" s="14"/>
      <c r="J218" s="19"/>
    </row>
    <row r="219" spans="1:10" ht="16.5" thickBot="1" x14ac:dyDescent="0.3">
      <c r="A219" s="24" t="s">
        <v>120</v>
      </c>
      <c r="B219" s="25" t="s">
        <v>121</v>
      </c>
      <c r="C219" s="26"/>
      <c r="D219" s="26"/>
      <c r="E219" s="26"/>
      <c r="F219" s="26"/>
      <c r="G219" s="26"/>
      <c r="H219" s="26"/>
      <c r="I219" s="35"/>
      <c r="J219" s="17">
        <f>SUM(I222:I226)</f>
        <v>1270000</v>
      </c>
    </row>
    <row r="220" spans="1:10" x14ac:dyDescent="0.25">
      <c r="B220" s="10" t="s">
        <v>152</v>
      </c>
      <c r="C220" s="11"/>
      <c r="D220" s="11"/>
      <c r="E220" s="11"/>
      <c r="F220" s="11"/>
      <c r="G220" s="11"/>
      <c r="H220" s="11"/>
      <c r="I220" s="3"/>
      <c r="J220" s="19"/>
    </row>
    <row r="221" spans="1:10" x14ac:dyDescent="0.25">
      <c r="B221" s="12" t="s">
        <v>47</v>
      </c>
      <c r="C221" s="13" t="s">
        <v>52</v>
      </c>
      <c r="D221" s="22"/>
      <c r="E221" s="22"/>
      <c r="F221" s="22"/>
      <c r="G221" s="22"/>
      <c r="H221" s="22"/>
      <c r="I221" s="7"/>
      <c r="J221" s="19"/>
    </row>
    <row r="222" spans="1:10" x14ac:dyDescent="0.25">
      <c r="B222" s="29"/>
      <c r="C222" s="9" t="s">
        <v>153</v>
      </c>
      <c r="D222" s="9"/>
      <c r="E222" s="9"/>
      <c r="F222" s="9"/>
      <c r="G222" s="9"/>
      <c r="H222" s="9"/>
      <c r="I222" s="4">
        <v>970000</v>
      </c>
      <c r="J222" s="19"/>
    </row>
    <row r="223" spans="1:10" x14ac:dyDescent="0.25">
      <c r="B223" s="12" t="s">
        <v>47</v>
      </c>
      <c r="C223" s="13" t="s">
        <v>52</v>
      </c>
      <c r="D223" s="22"/>
      <c r="E223" s="22"/>
      <c r="F223" s="22"/>
      <c r="G223" s="22"/>
      <c r="H223" s="22"/>
      <c r="I223" s="7"/>
      <c r="J223" s="19"/>
    </row>
    <row r="224" spans="1:10" x14ac:dyDescent="0.25">
      <c r="B224" s="29"/>
      <c r="C224" s="9" t="s">
        <v>118</v>
      </c>
      <c r="D224" s="9"/>
      <c r="E224" s="9"/>
      <c r="F224" s="9"/>
      <c r="G224" s="9"/>
      <c r="H224" s="9"/>
      <c r="I224" s="4">
        <v>100000</v>
      </c>
      <c r="J224" s="19"/>
    </row>
    <row r="225" spans="1:11" x14ac:dyDescent="0.25">
      <c r="B225" s="12" t="s">
        <v>39</v>
      </c>
      <c r="C225" s="13" t="s">
        <v>3</v>
      </c>
      <c r="D225" s="22"/>
      <c r="E225" s="22"/>
      <c r="F225" s="22"/>
      <c r="G225" s="22"/>
      <c r="H225" s="22"/>
      <c r="I225" s="7"/>
      <c r="J225" s="19"/>
    </row>
    <row r="226" spans="1:11" x14ac:dyDescent="0.25">
      <c r="B226" s="29"/>
      <c r="C226" s="9" t="s">
        <v>122</v>
      </c>
      <c r="D226" s="9"/>
      <c r="E226" s="9"/>
      <c r="F226" s="9"/>
      <c r="G226" s="9"/>
      <c r="H226" s="9"/>
      <c r="I226" s="4">
        <v>200000</v>
      </c>
      <c r="J226" s="19"/>
    </row>
    <row r="227" spans="1:11" x14ac:dyDescent="0.25">
      <c r="B227" s="27"/>
      <c r="C227" s="11"/>
      <c r="D227" s="11"/>
      <c r="E227" s="11"/>
      <c r="F227" s="11"/>
      <c r="G227" s="11"/>
      <c r="H227" s="11"/>
      <c r="I227" s="3"/>
      <c r="J227" s="19"/>
    </row>
    <row r="228" spans="1:11" ht="15.75" thickBot="1" x14ac:dyDescent="0.3">
      <c r="A228" s="68"/>
      <c r="B228" s="70"/>
      <c r="C228" s="68"/>
      <c r="D228" s="68"/>
      <c r="E228" s="68"/>
      <c r="F228" s="68"/>
      <c r="G228" s="68"/>
      <c r="H228" s="68"/>
      <c r="I228" s="71"/>
      <c r="J228" s="69"/>
    </row>
    <row r="229" spans="1:11" ht="15.75" thickTop="1" x14ac:dyDescent="0.25">
      <c r="A229" s="102" t="s">
        <v>32</v>
      </c>
      <c r="B229" s="103"/>
      <c r="C229" s="103"/>
      <c r="D229" s="103"/>
      <c r="E229" s="103"/>
      <c r="F229" s="103"/>
      <c r="G229" s="103"/>
      <c r="H229" s="103"/>
      <c r="I229" s="104"/>
      <c r="J229" s="98">
        <f>SUM(J3:J228)</f>
        <v>80412712.50999999</v>
      </c>
    </row>
    <row r="230" spans="1:11" ht="15.75" thickBot="1" x14ac:dyDescent="0.3">
      <c r="A230" s="105"/>
      <c r="B230" s="106"/>
      <c r="C230" s="106"/>
      <c r="D230" s="106"/>
      <c r="E230" s="106"/>
      <c r="F230" s="106"/>
      <c r="G230" s="106"/>
      <c r="H230" s="106"/>
      <c r="I230" s="107"/>
      <c r="J230" s="99"/>
    </row>
    <row r="231" spans="1:11" ht="15.75" customHeight="1" thickTop="1" x14ac:dyDescent="0.25">
      <c r="K231" s="92"/>
    </row>
    <row r="232" spans="1:11" ht="15.75" customHeight="1" x14ac:dyDescent="0.25">
      <c r="H232" s="100"/>
      <c r="I232" s="100"/>
      <c r="K232" s="92"/>
    </row>
    <row r="233" spans="1:11" ht="15.75" customHeight="1" x14ac:dyDescent="0.25">
      <c r="H233" s="100"/>
      <c r="I233" s="100"/>
    </row>
    <row r="234" spans="1:11" x14ac:dyDescent="0.25">
      <c r="H234" s="100"/>
      <c r="I234" s="100"/>
    </row>
    <row r="239" spans="1:11" s="72" customFormat="1" x14ac:dyDescent="0.25">
      <c r="A239" s="61"/>
      <c r="B239" s="74"/>
      <c r="C239" s="75"/>
      <c r="D239" s="75"/>
      <c r="E239" s="75"/>
      <c r="F239" s="75"/>
      <c r="G239" s="75"/>
      <c r="H239" s="75"/>
      <c r="I239" s="76"/>
      <c r="J239" s="77"/>
      <c r="K239" s="87"/>
    </row>
  </sheetData>
  <mergeCells count="8">
    <mergeCell ref="H232:I232"/>
    <mergeCell ref="H233:I233"/>
    <mergeCell ref="H234:I234"/>
    <mergeCell ref="A1:J1"/>
    <mergeCell ref="C34:F34"/>
    <mergeCell ref="A229:I230"/>
    <mergeCell ref="J229:J230"/>
    <mergeCell ref="C8:E8"/>
  </mergeCells>
  <pageMargins left="0.51181102362204722" right="0.51181102362204722" top="0.55118110236220474" bottom="0.55118110236220474" header="0.31496062992125984" footer="0.31496062992125984"/>
  <pageSetup paperSize="9" scale="82" orientation="portrait" r:id="rId1"/>
  <headerFooter>
    <oddFooter>&amp;C</oddFooter>
  </headerFooter>
  <rowBreaks count="4" manualBreakCount="4">
    <brk id="49" max="10" man="1"/>
    <brk id="96" max="16383" man="1"/>
    <brk id="138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Előlap</vt:lpstr>
      <vt:lpstr>Bevételek</vt:lpstr>
      <vt:lpstr>Kiadások</vt:lpstr>
      <vt:lpstr>Bevételek!Nyomtatási_terület</vt:lpstr>
      <vt:lpstr>Előlap!Nyomtatási_terület</vt:lpstr>
      <vt:lpstr>Kiadások!Nyomtatási_terület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BCsilla</cp:lastModifiedBy>
  <cp:lastPrinted>2022-01-14T12:31:37Z</cp:lastPrinted>
  <dcterms:created xsi:type="dcterms:W3CDTF">2015-05-12T13:05:12Z</dcterms:created>
  <dcterms:modified xsi:type="dcterms:W3CDTF">2022-02-10T16:09:02Z</dcterms:modified>
</cp:coreProperties>
</file>