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8_{04CF6B14-83BB-4F2E-874E-FEBEBD204E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_09_mód" sheetId="5" r:id="rId1"/>
    <sheet name="2020_05_mód" sheetId="1" state="hidden" r:id="rId2"/>
    <sheet name="2019_mód" sheetId="3" state="hidden" r:id="rId3"/>
    <sheet name="Munka1" sheetId="4" state="hidden" r:id="rId4"/>
  </sheets>
  <definedNames>
    <definedName name="_xlnm.Print_Area" localSheetId="1">'2020_05_mód'!$A$1:$D$133</definedName>
    <definedName name="_xlnm.Print_Area" localSheetId="0">'2020_09_mód'!$A$1:$C$88</definedName>
  </definedNames>
  <calcPr calcId="191029"/>
</workbook>
</file>

<file path=xl/calcChain.xml><?xml version="1.0" encoding="utf-8"?>
<calcChain xmlns="http://schemas.openxmlformats.org/spreadsheetml/2006/main">
  <c r="B38" i="5" l="1"/>
  <c r="B35" i="5"/>
  <c r="B25" i="5" l="1"/>
  <c r="B53" i="5" l="1"/>
  <c r="B13" i="5"/>
  <c r="B11" i="5"/>
  <c r="B37" i="5"/>
  <c r="B80" i="5"/>
  <c r="B65" i="5"/>
  <c r="B66" i="5" s="1"/>
  <c r="B36" i="5"/>
  <c r="B8" i="5"/>
  <c r="B28" i="5"/>
  <c r="B79" i="5"/>
  <c r="B22" i="5"/>
  <c r="B15" i="5" l="1"/>
  <c r="B18" i="5"/>
  <c r="B39" i="5" s="1"/>
  <c r="B73" i="5"/>
  <c r="B61" i="5" l="1"/>
  <c r="B62" i="5" s="1"/>
  <c r="B72" i="5"/>
  <c r="B75" i="5" s="1"/>
  <c r="B78" i="5"/>
  <c r="B82" i="5" s="1"/>
  <c r="B45" i="5"/>
  <c r="B47" i="5" s="1"/>
  <c r="B50" i="5"/>
  <c r="B55" i="5" s="1"/>
  <c r="B66" i="1" l="1"/>
  <c r="B43" i="1"/>
  <c r="B98" i="1"/>
  <c r="B96" i="1"/>
  <c r="B44" i="1" l="1"/>
  <c r="B75" i="1"/>
  <c r="B82" i="1"/>
  <c r="B77" i="1"/>
  <c r="B42" i="1" l="1"/>
  <c r="B114" i="1" l="1"/>
  <c r="B118" i="1" s="1"/>
  <c r="B22" i="1" l="1"/>
  <c r="B88" i="1" l="1"/>
  <c r="B87" i="1"/>
  <c r="B85" i="1"/>
  <c r="B86" i="1"/>
  <c r="B84" i="1"/>
  <c r="B83" i="1"/>
  <c r="B63" i="1" l="1"/>
  <c r="D30" i="1" l="1"/>
  <c r="B65" i="1"/>
  <c r="B126" i="1"/>
  <c r="B121" i="1"/>
  <c r="B89" i="1" l="1"/>
  <c r="B104" i="1" l="1"/>
  <c r="B106" i="1" s="1"/>
  <c r="B99" i="1"/>
  <c r="J12" i="4" l="1"/>
  <c r="J151" i="4"/>
  <c r="J117" i="4"/>
  <c r="J78" i="4"/>
  <c r="J73" i="4"/>
  <c r="J58" i="4"/>
  <c r="J46" i="4"/>
  <c r="J36" i="4"/>
  <c r="J24" i="4"/>
  <c r="J6" i="4"/>
  <c r="J3" i="4" l="1"/>
  <c r="J14" i="4"/>
  <c r="J135" i="4"/>
  <c r="J84" i="4"/>
  <c r="J94" i="4"/>
  <c r="J175" i="4" l="1"/>
  <c r="B54" i="1" l="1"/>
  <c r="B55" i="1" l="1"/>
  <c r="B46" i="1"/>
  <c r="B47" i="1" s="1"/>
  <c r="B40" i="1" l="1"/>
  <c r="B33" i="1"/>
  <c r="B12" i="1"/>
  <c r="C12" i="1" s="1"/>
  <c r="B123" i="1" l="1"/>
  <c r="B41" i="1"/>
  <c r="B114" i="3" l="1"/>
  <c r="B107" i="3"/>
  <c r="B99" i="3"/>
  <c r="B94" i="3"/>
  <c r="B85" i="3"/>
  <c r="B67" i="3"/>
  <c r="B51" i="3"/>
  <c r="B56" i="3" s="1"/>
  <c r="B16" i="3"/>
  <c r="B39" i="1" l="1"/>
  <c r="B31" i="1"/>
  <c r="B67" i="1" s="1"/>
  <c r="B16" i="1" l="1"/>
  <c r="B124" i="1" s="1"/>
  <c r="B127" i="1" s="1"/>
  <c r="B15" i="1"/>
  <c r="B14" i="1"/>
  <c r="B23" i="1" l="1"/>
</calcChain>
</file>

<file path=xl/sharedStrings.xml><?xml version="1.0" encoding="utf-8"?>
<sst xmlns="http://schemas.openxmlformats.org/spreadsheetml/2006/main" count="474" uniqueCount="351">
  <si>
    <t>Várai Róbert</t>
  </si>
  <si>
    <t>dr. Horváth Zsolt</t>
  </si>
  <si>
    <t>jegyző</t>
  </si>
  <si>
    <t>Indokolás</t>
  </si>
  <si>
    <t>Bevételek:</t>
  </si>
  <si>
    <t>Kulturális pótlék</t>
  </si>
  <si>
    <t>polgármester</t>
  </si>
  <si>
    <t>Összesen:</t>
  </si>
  <si>
    <t>Kiadások:</t>
  </si>
  <si>
    <t>Intézményfinanszírozás</t>
  </si>
  <si>
    <t>Jutalom és járulék (családi esemény)</t>
  </si>
  <si>
    <t>Személyi juttatás és járulék (Esély Otthon projektmenedzser)</t>
  </si>
  <si>
    <t>Külső személyi juttatás és járulék Baracs</t>
  </si>
  <si>
    <t xml:space="preserve">Jutalom és járulék Baracs </t>
  </si>
  <si>
    <t>Vásárolt élelmezés Baracs</t>
  </si>
  <si>
    <t>Kifizetői adó Baracs</t>
  </si>
  <si>
    <t>Készlet beszerzés Baracs</t>
  </si>
  <si>
    <t>Belföldi kiküldetés Baracs</t>
  </si>
  <si>
    <t>Külső személyi juttatás és járulék Kisapostag</t>
  </si>
  <si>
    <t>Vásárolt élelmezés Kisapostag</t>
  </si>
  <si>
    <t>Kifizetői adó Kisapostag</t>
  </si>
  <si>
    <t>Készlet beszerzés Kisapostag</t>
  </si>
  <si>
    <t>Személyi juttatás</t>
  </si>
  <si>
    <t>Munkáltatót terhelő járulék</t>
  </si>
  <si>
    <t>adatok Forintban</t>
  </si>
  <si>
    <t>adatok  Forintban</t>
  </si>
  <si>
    <t>BARACSI NÉPJÓLÉTI INTÉZMÉNY</t>
  </si>
  <si>
    <t>Műszaki ellenőri díj</t>
  </si>
  <si>
    <t>Szociális tűzifa szállítás</t>
  </si>
  <si>
    <t>Állami támogatás megelőlegezés</t>
  </si>
  <si>
    <t>Állami támogatás visszafizetése</t>
  </si>
  <si>
    <t>Egészségház felújítás</t>
  </si>
  <si>
    <t>Bölcsőde építés önerő</t>
  </si>
  <si>
    <t>Tanácsadó építés</t>
  </si>
  <si>
    <t>Településrendezési terv</t>
  </si>
  <si>
    <t>Óvodai játszóeszközök</t>
  </si>
  <si>
    <t>Egészségház feliratozás</t>
  </si>
  <si>
    <t xml:space="preserve">2016, 2017. évi sárkányhajó </t>
  </si>
  <si>
    <t>Falunap koncert</t>
  </si>
  <si>
    <t>Falunapi hangosítás</t>
  </si>
  <si>
    <t>Pályázati önerő (Mezőföld Víz)</t>
  </si>
  <si>
    <t>Településközpont közlekedési infrastruktúra tervezés</t>
  </si>
  <si>
    <t>Új óvoda rehabilitációs szakmérnök</t>
  </si>
  <si>
    <t>Indukciós hurok új óvoda</t>
  </si>
  <si>
    <t xml:space="preserve">Térfigyelő kamera </t>
  </si>
  <si>
    <t>Raktár építés I. ütem</t>
  </si>
  <si>
    <t>Raktár építés műszaki ellenőr</t>
  </si>
  <si>
    <t>Raktár építés közbeszerzés</t>
  </si>
  <si>
    <t>Vadászati bérleti díj visszaforgatása (út felújítás)</t>
  </si>
  <si>
    <t>Egészségház pótmunka</t>
  </si>
  <si>
    <t>Pályázati önerő</t>
  </si>
  <si>
    <t>Költségvetési tartalék</t>
  </si>
  <si>
    <t>BARACSI NÉGY VÁNDOR ÓVODA</t>
  </si>
  <si>
    <t>BARACSI KÖZÖS ÖNKORMÁNYZATI HIVATAL</t>
  </si>
  <si>
    <t>BARACS KÖZSÉG ÖNKORMÁNYZATA</t>
  </si>
  <si>
    <t>Intézményfinanszírozás BNI</t>
  </si>
  <si>
    <t>Intézményfinanszírozás Óvoda</t>
  </si>
  <si>
    <t>Új óvoda projektmenedzseri díj (bér+járulék)</t>
  </si>
  <si>
    <t>Téli rezsicsökkentésben korábban nem részesültek támogatása (tűzifa, szén, gázpalack, pellet)</t>
  </si>
  <si>
    <t>Személyi juttatás+járulék</t>
  </si>
  <si>
    <t>Nagyterem felújítás</t>
  </si>
  <si>
    <t>Számítógép beszerzés</t>
  </si>
  <si>
    <t>Hűtőszekrény beszerzés</t>
  </si>
  <si>
    <t>Közfoglalkoztatás eszköz beszerzés</t>
  </si>
  <si>
    <t>Településképvédelmi rendelet módosítása</t>
  </si>
  <si>
    <t>Magyar Iskolaválasztási Program támogatása</t>
  </si>
  <si>
    <t>Dunaújvárosi Mentőszolgálat támogatása</t>
  </si>
  <si>
    <t>Iskola iroda felújításra támogatás</t>
  </si>
  <si>
    <t xml:space="preserve">  </t>
  </si>
  <si>
    <t>Esély Otthon kiadásokra 
(projektmenedzs.díj, megbízási díjak, ösztönzők, toborzók, előadók díj + közteher)</t>
  </si>
  <si>
    <t>Intézményfinanszírozás Hivatal</t>
  </si>
  <si>
    <t>Dologi kiadás Baracs</t>
  </si>
  <si>
    <r>
      <t>Baracs Község Önkormányzata Képviselő-testülete 2020. évi költségvetésről szóló ....../2020. (</t>
    </r>
    <r>
      <rPr>
        <sz val="12"/>
        <color rgb="FFFF0000"/>
        <rFont val="Calibri"/>
        <family val="2"/>
        <charset val="238"/>
        <scheme val="minor"/>
      </rPr>
      <t>…..</t>
    </r>
    <r>
      <rPr>
        <sz val="12"/>
        <color theme="1"/>
        <rFont val="Calibri"/>
        <family val="2"/>
        <charset val="238"/>
        <scheme val="minor"/>
      </rPr>
      <t>) Önkormányzati Rendelete</t>
    </r>
  </si>
  <si>
    <t>Baracs, 2020.05.</t>
  </si>
  <si>
    <t>Baracs Repülőtér áramellátás kiépítés (184/2019. hat.)</t>
  </si>
  <si>
    <t>2019. évi maradvány</t>
  </si>
  <si>
    <r>
      <t>Baracs Község Önkormányzata Képviselő-testülete 2019. évi költségvetésről szóló ....../2019. (</t>
    </r>
    <r>
      <rPr>
        <sz val="12"/>
        <color rgb="FFFF0000"/>
        <rFont val="Calibri"/>
        <family val="2"/>
        <charset val="238"/>
        <scheme val="minor"/>
      </rPr>
      <t>VIII.1.</t>
    </r>
    <r>
      <rPr>
        <sz val="12"/>
        <color theme="1"/>
        <rFont val="Calibri"/>
        <family val="2"/>
        <charset val="238"/>
        <scheme val="minor"/>
      </rPr>
      <t>) Önkormányzati Rendelete</t>
    </r>
  </si>
  <si>
    <t>2018. évi pénzmaradvány</t>
  </si>
  <si>
    <t>Szociális ágazati pótlék</t>
  </si>
  <si>
    <t>Bérkompenzáció</t>
  </si>
  <si>
    <t>Köztisztviselői bértámogatás</t>
  </si>
  <si>
    <t>Minimálbér, garantált bérminimum támogatása</t>
  </si>
  <si>
    <t>Esély Otthon pályázati támogatás</t>
  </si>
  <si>
    <t>Közfoglalkoztatás eszköz támogatás</t>
  </si>
  <si>
    <t>Választásra átvett pénzeszköz: Baracs</t>
  </si>
  <si>
    <t xml:space="preserve">                                          Kisapostag</t>
  </si>
  <si>
    <t>Családi esemény utáni bevétel</t>
  </si>
  <si>
    <t>Felhalmozási célú átvett pénzeszk. Áht.n kívülről</t>
  </si>
  <si>
    <t>Sötétítő függöny, szúnyogháló</t>
  </si>
  <si>
    <t>Kültéri játékok</t>
  </si>
  <si>
    <t>Bérleti díj visszafizetés</t>
  </si>
  <si>
    <t>Baracs, 2019. augusztus 1.</t>
  </si>
  <si>
    <t>2020. évben pénzügyileg teljesített számlák: 11305667+22611333+377278
ford.áfa: 9286455 fizetendő</t>
  </si>
  <si>
    <t>Régi Óvoda vizesblokk</t>
  </si>
  <si>
    <t>2019-ben befolyt</t>
  </si>
  <si>
    <t>Bölcsőde beruházás</t>
  </si>
  <si>
    <t>Könyvtáros kulturális ill.pótlék bruttó + szocho</t>
  </si>
  <si>
    <t>Szoc.ágazati összevont pótlék bruttó + szocho</t>
  </si>
  <si>
    <t>Bérkompenzáció bruttó + szocho</t>
  </si>
  <si>
    <t>TOP-1.4.1-19-FE1-2019-00032 Bölcsődei férőhelyek kialakítása</t>
  </si>
  <si>
    <t>bruttó: 24000 x 4
szocho: 4201 x 4</t>
  </si>
  <si>
    <t>Kulturális illetménypótlék bruttó + szocho</t>
  </si>
  <si>
    <t>Településközpont rekonstrukció hatósági díjai</t>
  </si>
  <si>
    <t>Mezőföldvíz energiahatékonysági pályázat önerő</t>
  </si>
  <si>
    <t>Baracs Repülőtér áramellátás kiépítés + közreműködői díj</t>
  </si>
  <si>
    <t>Baracs Repülőtér kútfúrás, tervezés (27/2020. pm.hat.)</t>
  </si>
  <si>
    <t>Védőnői tanácsadó építés</t>
  </si>
  <si>
    <t>Védőnői eszközbeszerzés</t>
  </si>
  <si>
    <t>Kiszolgáló épület saját teljesítés beszerzések</t>
  </si>
  <si>
    <t>Műfüves pálya felújítás</t>
  </si>
  <si>
    <t>Tűzoltó autó műszaki vizsga</t>
  </si>
  <si>
    <t>Ágaprító gép beszerzés</t>
  </si>
  <si>
    <t>Állami támogatás megelőlegezése (befolyt: 2019.12., visszafizetendő: 2020.01. nettó finanszírozás keretében)</t>
  </si>
  <si>
    <t>Mezőföldvíz víziközmű vagyonértékelés elvégzése</t>
  </si>
  <si>
    <t>Mezőföldvíz víziközmű vagyonértékelés lebonyolítási díj</t>
  </si>
  <si>
    <t>Dózsa Gy. U. 22. szolgálati lakás kazáncsere</t>
  </si>
  <si>
    <t>Dózsa Gy. U. 22. szolgálati lakás melléképület bontás</t>
  </si>
  <si>
    <t>Kiszolgáló épület villanyszerelésre határozott idejű munkaszerződés járulékokkal</t>
  </si>
  <si>
    <t>ÖNO épület energetikai korszerűsítés önerő</t>
  </si>
  <si>
    <t>2. sz. orvosi rendelő energetikai korszerűsítés önerő TOP</t>
  </si>
  <si>
    <t>Leader hangosítás, rendezvény</t>
  </si>
  <si>
    <t>Leader színpad önerő</t>
  </si>
  <si>
    <t>Településfejlesztési koncepció (megbízás 70%-a)</t>
  </si>
  <si>
    <t>Leader pályázati támogatás (színpad, hangosítás, rendezvény)</t>
  </si>
  <si>
    <t>Iparűzési adóbevétel várható csökkenése</t>
  </si>
  <si>
    <t xml:space="preserve">Kiszolgáló épület I. ütem kiegészítő fedezet (148/2019. hat.) </t>
  </si>
  <si>
    <t>Közbeszerzés</t>
  </si>
  <si>
    <t>Intézményfinanszírozás OVI</t>
  </si>
  <si>
    <t>MFP Óvoda udvar fejlesztés</t>
  </si>
  <si>
    <t>Jegyzőkönyvek köttetése</t>
  </si>
  <si>
    <t>Adatvédelem</t>
  </si>
  <si>
    <t>Fénymásoló</t>
  </si>
  <si>
    <t>Számítógép</t>
  </si>
  <si>
    <t>Szabályzat</t>
  </si>
  <si>
    <t>Intézményfinanszírozás HIVATAL</t>
  </si>
  <si>
    <t xml:space="preserve">Leader színpad   </t>
  </si>
  <si>
    <t>Faluház tornaterem bérleti díj csökkenés hatása</t>
  </si>
  <si>
    <t>Gyermekétkezés nettó árbevétel csökkenésének hatása</t>
  </si>
  <si>
    <t>Gyermekétkezés áfabevétel csökkenésének hatása</t>
  </si>
  <si>
    <t>2020. évi normatíva meghatározásból származó különbözet hatása</t>
  </si>
  <si>
    <t>Közfoglalkoztatás személyi juttatás csökkenése</t>
  </si>
  <si>
    <t>Közfoglalkoztatás támogatás időszak, létszám módosulás hatása</t>
  </si>
  <si>
    <t>Gépjárműadóbevétel elvonás hatása</t>
  </si>
  <si>
    <t>B11</t>
  </si>
  <si>
    <t>Működési célú támogatások államháztartáson belülről</t>
  </si>
  <si>
    <t>2019. évi előirányzat: 183.994.362 Ft</t>
  </si>
  <si>
    <t>B111</t>
  </si>
  <si>
    <t>Polgármesteri Hivatal működésének támogatása</t>
  </si>
  <si>
    <t>Közvilágítás fenntartásának támogatása</t>
  </si>
  <si>
    <t>Köztemető fenntartással kapcsolatos feladatok támogatása</t>
  </si>
  <si>
    <t>Közutak fenntartásának támogatása</t>
  </si>
  <si>
    <t>Zöldterület-gazdálkodással kapcsolatos feladatok</t>
  </si>
  <si>
    <t>Polgármesteri illetmény támogatása</t>
  </si>
  <si>
    <t>B112</t>
  </si>
  <si>
    <t>Óvodapedagógusok, és a nevelő munkát közvetlenül segítők bértám.</t>
  </si>
  <si>
    <t>Óvodaműködtetési támogatás</t>
  </si>
  <si>
    <t>B113</t>
  </si>
  <si>
    <t>A települési önkormányzatok szociális feladatainak egyéb támogatása</t>
  </si>
  <si>
    <t>Család- és gyermekjóléti szolgálat</t>
  </si>
  <si>
    <t>Szociális étkeztetés</t>
  </si>
  <si>
    <t>Házi segítségnyújtás</t>
  </si>
  <si>
    <t>Gyermekétkeztetés támogatása - dolgozói bértámogatás</t>
  </si>
  <si>
    <t>Gyermekétkeztetés támogatása - üzemeltetési támogatás</t>
  </si>
  <si>
    <t>Rászoruló gyermekek szünidei étkeztetése</t>
  </si>
  <si>
    <t>B114</t>
  </si>
  <si>
    <t>Könyvtári, közművelődési feladatok támogatása</t>
  </si>
  <si>
    <t>B65!</t>
  </si>
  <si>
    <t>Területalapú és zöldítési támogatás</t>
  </si>
  <si>
    <t>B16</t>
  </si>
  <si>
    <t>Egyéb működési célú támogatások államháztartáson belülről</t>
  </si>
  <si>
    <t>074032</t>
  </si>
  <si>
    <t>Ifjúság-egészségügyi gondozás</t>
  </si>
  <si>
    <t>2019. évi előirányzat: 151.200 Ft</t>
  </si>
  <si>
    <t>Társadalombiztosítás pénzügyi alapjai</t>
  </si>
  <si>
    <t>12.700 Ft * 12 hó</t>
  </si>
  <si>
    <t>074031</t>
  </si>
  <si>
    <t>Család- és nővédelmi egészségügyi gondozás</t>
  </si>
  <si>
    <t>2019. évi előirányzat: 8.916.000 Ft</t>
  </si>
  <si>
    <t>813.300 Ft * 12 hó</t>
  </si>
  <si>
    <t>Egyéb működési célú támogatások bevételei államháztartáson belülről</t>
  </si>
  <si>
    <t>041233</t>
  </si>
  <si>
    <t>Hosszabb időtartamú közfoglalkoztatás</t>
  </si>
  <si>
    <t>2019. évi előirányzat: 4.004.185 Ft</t>
  </si>
  <si>
    <t>Közfoglalkoztatás bértámogatása 4 fő 50%-os támogatása esetén</t>
  </si>
  <si>
    <t>2020.01.01.-2020.02.29. bértámogatás</t>
  </si>
  <si>
    <t>Közfoglalkoztatás bértámogatása 5 fő 50%-os támogatása esetén</t>
  </si>
  <si>
    <t xml:space="preserve">2020.03.16.-2020.10.31. bértámogatás </t>
  </si>
  <si>
    <t>Működési célú pénzeszköz átvétel önkormányzattól</t>
  </si>
  <si>
    <t>011130</t>
  </si>
  <si>
    <t>Önkormányzati jogalkotás</t>
  </si>
  <si>
    <t>2019. évi előirányzat: 10.658.553 Ft</t>
  </si>
  <si>
    <t>Központi orvosi ügyeleti ellátás</t>
  </si>
  <si>
    <t>1 fő aljegyző státusza megszűnésének költségéhez hozzájárulás</t>
  </si>
  <si>
    <t>Végkielégítés és járuléka</t>
  </si>
  <si>
    <t>Felmentési idő és járuléka</t>
  </si>
  <si>
    <t>Szabadság megváltása és járuléka</t>
  </si>
  <si>
    <t>B34</t>
  </si>
  <si>
    <t>Vagyoni típusú adók</t>
  </si>
  <si>
    <t>Magánszemélyek kommunális adója</t>
  </si>
  <si>
    <t>011220</t>
  </si>
  <si>
    <t>Adó, illeték kiszabása, beszedése, adóellenőrzés</t>
  </si>
  <si>
    <t>2019. évi előirányzat: 11.000.000 Ft</t>
  </si>
  <si>
    <t>Kommunális adó</t>
  </si>
  <si>
    <t>B351</t>
  </si>
  <si>
    <t>Értékesítési és forgalmi adók</t>
  </si>
  <si>
    <t>Iparűzési tevékenység után fizetett helyi iparűzési adó</t>
  </si>
  <si>
    <t>2019. évi előirányzat: 98.000.000 Ft</t>
  </si>
  <si>
    <t>Iparűzési adó</t>
  </si>
  <si>
    <t>B355</t>
  </si>
  <si>
    <t>Egyéb áruhasználati és szolgáltatási adók</t>
  </si>
  <si>
    <t>Talajterhelési díj</t>
  </si>
  <si>
    <t>2019. évi előirányzat: 500.000 Ft</t>
  </si>
  <si>
    <t>B401</t>
  </si>
  <si>
    <t>Készletértékesítés ellenértéke</t>
  </si>
  <si>
    <t>013350</t>
  </si>
  <si>
    <t>Önkormányzati vagyonnal való gazdálkodás</t>
  </si>
  <si>
    <t>2019. évi eredeti előirányzat: 0 Ft</t>
  </si>
  <si>
    <t>Készletértékesítés (kertészet)</t>
  </si>
  <si>
    <t>B402</t>
  </si>
  <si>
    <t>Szolgáltatások ellenértéke</t>
  </si>
  <si>
    <t>Hirdetési díjbevétel 5 db</t>
  </si>
  <si>
    <t>013320</t>
  </si>
  <si>
    <t>Köztemető-fenntartás és -működtetés</t>
  </si>
  <si>
    <t>2019. évi eredeti előirányzat: 350.000 Ft</t>
  </si>
  <si>
    <t>Ravatalozó használati díj</t>
  </si>
  <si>
    <t>B404</t>
  </si>
  <si>
    <t>Bérleti és lízing díj bevétel</t>
  </si>
  <si>
    <t>2019. évi eredeti előirányzat: 13.101.602 Ft</t>
  </si>
  <si>
    <t>Területhasznosítás 0226. hrsz.</t>
  </si>
  <si>
    <t>Közterület hasznosítás</t>
  </si>
  <si>
    <t>Földhaszonbérlet</t>
  </si>
  <si>
    <t>Telenor Zrt. Bérleti díja</t>
  </si>
  <si>
    <t>Lakóingatlan bérbeadása</t>
  </si>
  <si>
    <t>Szabadság tér 4. 32.400 Ft/hó</t>
  </si>
  <si>
    <t>Szabadság tér 5. 30.600 Ft/hó</t>
  </si>
  <si>
    <t>Ady u. 67. 34.440 Ft/hó</t>
  </si>
  <si>
    <t>Táncsics 24./b. 27.360 Ft/hó</t>
  </si>
  <si>
    <t>Táncsics 24./a. 24.480 Ft/hó</t>
  </si>
  <si>
    <t>Nem lakóingatlan bérbeadása</t>
  </si>
  <si>
    <t>Szabadság tér 5. 3.348 Ft/hó</t>
  </si>
  <si>
    <t>Magyar Posta 90.000 Ft/hó</t>
  </si>
  <si>
    <t>Telekom-Kalásznet 40.000 Ft/hó</t>
  </si>
  <si>
    <t>Gyógyszertár 90.000 Ft/hó</t>
  </si>
  <si>
    <t>Tornaterem bérleti díja (KLIK)</t>
  </si>
  <si>
    <t xml:space="preserve">heti 38 óra, 4.000 Ft/óra, évi 36 hét </t>
  </si>
  <si>
    <t>B405</t>
  </si>
  <si>
    <t>Intézményi ellátási díjak</t>
  </si>
  <si>
    <t>EE</t>
  </si>
  <si>
    <t>096015</t>
  </si>
  <si>
    <t>Gyermekétkeztetés köznevelési intézményben</t>
  </si>
  <si>
    <t>2019. évi eredeti előirányzat: 2.265.880 Ft</t>
  </si>
  <si>
    <r>
      <t xml:space="preserve">Iskolai étkezés - </t>
    </r>
    <r>
      <rPr>
        <b/>
        <sz val="10"/>
        <color theme="1"/>
        <rFont val="Calibri"/>
        <family val="2"/>
        <charset val="238"/>
        <scheme val="minor"/>
      </rPr>
      <t>Napközi 3 x</t>
    </r>
    <r>
      <rPr>
        <sz val="10"/>
        <color theme="1"/>
        <rFont val="Calibri"/>
        <family val="2"/>
        <charset val="238"/>
        <scheme val="minor"/>
      </rPr>
      <t xml:space="preserve"> étkezés</t>
    </r>
  </si>
  <si>
    <t>10 fő 100%-os normatív kedvezményben részesül</t>
  </si>
  <si>
    <t>13 fő 50%-os normatív kezdezményben részesül</t>
  </si>
  <si>
    <t>13 fő * 287,5 Ft * 185 nap</t>
  </si>
  <si>
    <t>5 fő kedvezményben nem részesül</t>
  </si>
  <si>
    <t>5 fő * 575 Ft * 185 nap</t>
  </si>
  <si>
    <r>
      <t xml:space="preserve">Iskolai étkezés - </t>
    </r>
    <r>
      <rPr>
        <b/>
        <sz val="10"/>
        <color theme="1"/>
        <rFont val="Calibri"/>
        <family val="2"/>
        <charset val="238"/>
        <scheme val="minor"/>
      </rPr>
      <t xml:space="preserve">Menza 1 x </t>
    </r>
    <r>
      <rPr>
        <sz val="10"/>
        <color theme="1"/>
        <rFont val="Calibri"/>
        <family val="2"/>
        <charset val="238"/>
        <scheme val="minor"/>
      </rPr>
      <t>étkezés</t>
    </r>
  </si>
  <si>
    <t>11 fő 50%-os normatív kezdezményben részesül</t>
  </si>
  <si>
    <t>11 fő * 228,5 Ft * 185 nap</t>
  </si>
  <si>
    <t>20 fő kedvezményben nem részesül</t>
  </si>
  <si>
    <t>20 fő * 457 Ft * 185 nap</t>
  </si>
  <si>
    <t>B406</t>
  </si>
  <si>
    <t>Kiszámlázott általános forgalmi adó</t>
  </si>
  <si>
    <t>Készletértékesítés kertészet</t>
  </si>
  <si>
    <t>Az önkormányzati vagyonnal való gazdálkodással kapcsolatos feladatok</t>
  </si>
  <si>
    <t>2019. évi eredeti előirányzat: 21.216 Ft</t>
  </si>
  <si>
    <t>2019. évi eredeti előirányzat: 611.788 Ft</t>
  </si>
  <si>
    <t>Iskolai étkezés 3.379.210 * 27%</t>
  </si>
  <si>
    <t>B74</t>
  </si>
  <si>
    <t>Első lakáshoz jutók támogatásának visszatérítése</t>
  </si>
  <si>
    <t>2019. évi eredeti előirányzat: 149.928 Ft</t>
  </si>
  <si>
    <t>Visszatérítés összege 12.494 Ft/hó</t>
  </si>
  <si>
    <t>Normatíva különbözet hatása</t>
  </si>
  <si>
    <t>Közfoglalkoztatás bevétel csökkenés hatás</t>
  </si>
  <si>
    <t>2019. évi maradvány igénybe vétele</t>
  </si>
  <si>
    <t>ebből: MFP Óvoda udvar fejlesztés</t>
  </si>
  <si>
    <t>Szociális ágazati pótlék (BNI bérekre jan.-ápr.)</t>
  </si>
  <si>
    <t>Kulturális illetménypótlék (könyvtáros + népművelők bérre jan.-ápr.)</t>
  </si>
  <si>
    <t>Bérkompenzáció (BNI bérekre jan-ápr.)</t>
  </si>
  <si>
    <t>TOP Bölcsőde támogatás</t>
  </si>
  <si>
    <t>Sportegyesület bérleti díj (eredeti ktgv.ben nem szerepelt)</t>
  </si>
  <si>
    <t>Iparűzési adóbevétel csökkenésének hatása</t>
  </si>
  <si>
    <t>Gépjárműadó elvonás</t>
  </si>
  <si>
    <t>Gyermekétkezés áfa árbevétel csökkenésének hatása</t>
  </si>
  <si>
    <t>Bevételek összesen:</t>
  </si>
  <si>
    <t>Bevétel módosítás</t>
  </si>
  <si>
    <t>Gyermekétkezés  áfa bevétel csökkenésének hatása</t>
  </si>
  <si>
    <t>Szolgáltatások ellenértéke változásának hatása</t>
  </si>
  <si>
    <t xml:space="preserve">Közlekedési költségtérítés </t>
  </si>
  <si>
    <t>Családi esemény anyakönyvvezetői díjak és járulékai</t>
  </si>
  <si>
    <t>Családi esemény dologi kiadásai</t>
  </si>
  <si>
    <t>Szociális étkezés létszám miatt nettó árbevétel csökkenésének hatása</t>
  </si>
  <si>
    <t>Közfoglalkoztatás időtartam és létszám változás miatt bevétel csökkenés</t>
  </si>
  <si>
    <t>Közfoglalkoztatás időtartam és létszám változás miatt szem.jutt.kiadás csökkenés</t>
  </si>
  <si>
    <t>Szociális étkezés létszám miatt nettó vásárolt élelmezés csökkenésének hatása</t>
  </si>
  <si>
    <t>Szociális étkezés létszám miatt vásárolt élelmezés csökkenésének hatása ÁFA</t>
  </si>
  <si>
    <t>Szociális ágazati pótlék -&gt; BNI bérekre</t>
  </si>
  <si>
    <t>Kulturális pótlék (könyvtáros + népművelők bér)</t>
  </si>
  <si>
    <t>Bérkompenzáció -&gt; BNI bérekre</t>
  </si>
  <si>
    <t>Felnőtt néptáncoktatás szolgáltatás csökkenésének hatása</t>
  </si>
  <si>
    <t>Civil szervezetek többlettámogatása</t>
  </si>
  <si>
    <t>ebből: MFP: Óvoda udvar fejlesztés</t>
  </si>
  <si>
    <t>Iskola vásárolt élelmezés beszerzése nettó + áfa</t>
  </si>
  <si>
    <r>
      <rPr>
        <strike/>
        <sz val="11"/>
        <rFont val="Calibri"/>
        <family val="2"/>
        <charset val="238"/>
        <scheme val="minor"/>
      </rPr>
      <t>Sportegyesület bérleti díj</t>
    </r>
    <r>
      <rPr>
        <sz val="11"/>
        <rFont val="Calibri"/>
        <family val="2"/>
        <charset val="238"/>
        <scheme val="minor"/>
      </rPr>
      <t xml:space="preserve"> (BNI-nél tervezett, ÖNK tulajdon!!)</t>
    </r>
  </si>
  <si>
    <t>Közös Hivatal maradványértékét terhelő, kiváló önkormányzatot megillető rész</t>
  </si>
  <si>
    <t>Tornaterem bérleti díj Önkormányzatot illető bevétele</t>
  </si>
  <si>
    <t>Vásárolt élelmezés beszerzés csökkenésének hatása nettó</t>
  </si>
  <si>
    <t>Vásárolt élelmezés beszerzés csökkenésének hatása áfa</t>
  </si>
  <si>
    <t>Beruházás</t>
  </si>
  <si>
    <t>Szociális étkezés létszám miatt árbevétel csökkenésének hatása áfa</t>
  </si>
  <si>
    <t>Baracs, 2020.09.</t>
  </si>
  <si>
    <t>BARACSI POLGÁRMESTERI HIVATAL</t>
  </si>
  <si>
    <t>Veszélyhelyzetben résztvevők egyszeri béren kívüli juttatása (bruttó 23.000 Ft/fő, csak szjaval)</t>
  </si>
  <si>
    <t>Béren kívüli juttatás (cafeteria) éves keretének emelése (bruttó 75.000 Ft/fő, csak szja-val)</t>
  </si>
  <si>
    <t>Intézményfinanszírozás bevétele</t>
  </si>
  <si>
    <t>Szociális étkezés, házi segítségnyújtás árbevétel-változása térítési díj módosítás miatt</t>
  </si>
  <si>
    <t>Hétvégi orvosi ügyelet áremelés miatti változás 2020. 06. hónaptól</t>
  </si>
  <si>
    <t>Telekom -&gt; Cetin bérleti díj utólagos számlázás (2018-2020) díjbevétel változás hatása</t>
  </si>
  <si>
    <t>887/3 hrsz. Ingatlan eladása</t>
  </si>
  <si>
    <t>Járdafelújítás műszaki dokumentáció előkészítés (Szabolcs L.)</t>
  </si>
  <si>
    <t>Járdafelújítás önerő</t>
  </si>
  <si>
    <t>Ágaprító gép beszerzés kiadás változása</t>
  </si>
  <si>
    <t>Bölcsőde műszaki ellenőrzés (Ár-Vár)</t>
  </si>
  <si>
    <t>980/2 hrsz. Ingatlan eladása</t>
  </si>
  <si>
    <t>Kiszolgáló épület - Faluház fűtés kapcsolat kialakítás</t>
  </si>
  <si>
    <t>Temető kamerarendszer bővítés</t>
  </si>
  <si>
    <t>Szociális tüzelő pályázati önerő</t>
  </si>
  <si>
    <t>Jubileumi jutalom és járulékai 1 fő</t>
  </si>
  <si>
    <t>Egészségügyben dolgozók egyszeri rendkívüli juttatása 2 fő védőnő</t>
  </si>
  <si>
    <t>Védőnők egyszeri rendkívüli juttatása és járulékai</t>
  </si>
  <si>
    <t>Kiegészítő támogatás</t>
  </si>
  <si>
    <t>Hivatal működési kiadásai</t>
  </si>
  <si>
    <t>Óvoda pedagógus bértábla, szakmai ágazati pótlék emelése törvény szerint</t>
  </si>
  <si>
    <t>Szociális és gyermekjóléti feladatok működési kiadások</t>
  </si>
  <si>
    <t>Közművelődési feladat működési kiadások kiegészítő támogatásból</t>
  </si>
  <si>
    <t>Óvoda építés költségnövekmény</t>
  </si>
  <si>
    <t>Ecorisk energiahatékonyság</t>
  </si>
  <si>
    <t>Családi esemény szolgáltatási díj változása</t>
  </si>
  <si>
    <t>Anyakönyvvezető díjazása és járulékai</t>
  </si>
  <si>
    <t>Egyéb dologi kiadás</t>
  </si>
  <si>
    <t>Régi Óvoda vizesblokk műszaki ellenőr</t>
  </si>
  <si>
    <t>ÖNO tetőtér beépítés mérnöki tervezési tevékenység</t>
  </si>
  <si>
    <t>Iparűzési adóbevétel csökkenése</t>
  </si>
  <si>
    <t>Reptér kút létesítési tanulmány</t>
  </si>
  <si>
    <t>Háttértároló bővítés</t>
  </si>
  <si>
    <t>Színpad tervezés és hatósági díjak</t>
  </si>
  <si>
    <t>Villamossági érintésvédelmi felülvizsgálat (Hivatal, Faluház, BNI épületei)</t>
  </si>
  <si>
    <t>Kossuth Lajos utcai árokrendezés</t>
  </si>
  <si>
    <t>Földalapú támogatás</t>
  </si>
  <si>
    <t>2. sz.orvosi rendelő bővítés, átalakítás, tetőcsere önerő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</si>
</sst>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charset val="238"/>
    </font>
    <font>
      <i/>
      <sz val="11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0" xfId="0" applyNumberFormat="1"/>
    <xf numFmtId="17" fontId="0" fillId="0" borderId="0" xfId="0" applyNumberFormat="1"/>
    <xf numFmtId="3" fontId="0" fillId="0" borderId="5" xfId="0" applyNumberFormat="1" applyFill="1" applyBorder="1"/>
    <xf numFmtId="0" fontId="0" fillId="0" borderId="0" xfId="0" applyBorder="1"/>
    <xf numFmtId="0" fontId="1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/>
    </xf>
    <xf numFmtId="0" fontId="8" fillId="0" borderId="0" xfId="0" applyFo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0" fontId="3" fillId="0" borderId="0" xfId="0" applyFont="1"/>
    <xf numFmtId="0" fontId="0" fillId="0" borderId="2" xfId="0" applyBorder="1"/>
    <xf numFmtId="3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3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3" fontId="0" fillId="0" borderId="5" xfId="0" applyNumberFormat="1" applyBorder="1"/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0" xfId="0"/>
    <xf numFmtId="3" fontId="0" fillId="0" borderId="0" xfId="0" applyNumberFormat="1" applyBorder="1"/>
    <xf numFmtId="0" fontId="9" fillId="0" borderId="15" xfId="0" applyFont="1" applyBorder="1" applyAlignment="1">
      <alignment horizontal="center" vertical="center" wrapText="1"/>
    </xf>
    <xf numFmtId="0" fontId="3" fillId="7" borderId="16" xfId="0" applyFont="1" applyFill="1" applyBorder="1"/>
    <xf numFmtId="49" fontId="3" fillId="7" borderId="16" xfId="0" applyNumberFormat="1" applyFont="1" applyFill="1" applyBorder="1"/>
    <xf numFmtId="0" fontId="10" fillId="7" borderId="16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0" fontId="11" fillId="0" borderId="0" xfId="0" applyFont="1" applyFill="1" applyBorder="1"/>
    <xf numFmtId="0" fontId="12" fillId="0" borderId="2" xfId="0" applyFont="1" applyFill="1" applyBorder="1"/>
    <xf numFmtId="0" fontId="10" fillId="0" borderId="4" xfId="0" applyFont="1" applyFill="1" applyBorder="1"/>
    <xf numFmtId="4" fontId="0" fillId="0" borderId="0" xfId="0" applyNumberFormat="1"/>
    <xf numFmtId="0" fontId="0" fillId="0" borderId="4" xfId="0" applyFill="1" applyBorder="1"/>
    <xf numFmtId="49" fontId="12" fillId="0" borderId="2" xfId="0" applyNumberFormat="1" applyFont="1" applyFill="1" applyBorder="1"/>
    <xf numFmtId="0" fontId="12" fillId="0" borderId="4" xfId="0" applyFont="1" applyFill="1" applyBorder="1"/>
    <xf numFmtId="0" fontId="10" fillId="5" borderId="0" xfId="0" applyFont="1" applyFill="1" applyBorder="1"/>
    <xf numFmtId="0" fontId="10" fillId="2" borderId="0" xfId="0" applyFont="1" applyFill="1" applyBorder="1"/>
    <xf numFmtId="49" fontId="12" fillId="2" borderId="2" xfId="0" applyNumberFormat="1" applyFont="1" applyFill="1" applyBorder="1"/>
    <xf numFmtId="0" fontId="12" fillId="2" borderId="4" xfId="0" applyFont="1" applyFill="1" applyBorder="1"/>
    <xf numFmtId="0" fontId="10" fillId="2" borderId="4" xfId="0" applyFont="1" applyFill="1" applyBorder="1"/>
    <xf numFmtId="49" fontId="12" fillId="0" borderId="15" xfId="0" applyNumberFormat="1" applyFont="1" applyFill="1" applyBorder="1"/>
    <xf numFmtId="0" fontId="12" fillId="0" borderId="0" xfId="0" applyFont="1" applyFill="1" applyBorder="1"/>
    <xf numFmtId="0" fontId="3" fillId="9" borderId="16" xfId="0" applyFont="1" applyFill="1" applyBorder="1"/>
    <xf numFmtId="49" fontId="3" fillId="0" borderId="16" xfId="0" applyNumberFormat="1" applyFont="1" applyFill="1" applyBorder="1"/>
    <xf numFmtId="0" fontId="10" fillId="0" borderId="16" xfId="0" applyFont="1" applyFill="1" applyBorder="1"/>
    <xf numFmtId="49" fontId="12" fillId="0" borderId="8" xfId="0" applyNumberFormat="1" applyFont="1" applyFill="1" applyBorder="1"/>
    <xf numFmtId="0" fontId="12" fillId="0" borderId="20" xfId="0" applyFont="1" applyFill="1" applyBorder="1"/>
    <xf numFmtId="0" fontId="10" fillId="0" borderId="20" xfId="0" applyFont="1" applyFill="1" applyBorder="1"/>
    <xf numFmtId="49" fontId="12" fillId="0" borderId="5" xfId="0" applyNumberFormat="1" applyFont="1" applyFill="1" applyBorder="1"/>
    <xf numFmtId="49" fontId="12" fillId="0" borderId="21" xfId="0" applyNumberFormat="1" applyFont="1" applyFill="1" applyBorder="1"/>
    <xf numFmtId="0" fontId="10" fillId="0" borderId="19" xfId="0" applyFont="1" applyFill="1" applyBorder="1"/>
    <xf numFmtId="49" fontId="12" fillId="0" borderId="0" xfId="0" applyNumberFormat="1" applyFont="1" applyFill="1" applyBorder="1"/>
    <xf numFmtId="0" fontId="13" fillId="9" borderId="17" xfId="0" applyFont="1" applyFill="1" applyBorder="1"/>
    <xf numFmtId="0" fontId="13" fillId="0" borderId="16" xfId="0" applyFont="1" applyFill="1" applyBorder="1"/>
    <xf numFmtId="0" fontId="14" fillId="0" borderId="20" xfId="0" applyFont="1" applyFill="1" applyBorder="1"/>
    <xf numFmtId="0" fontId="15" fillId="0" borderId="0" xfId="0" applyFont="1" applyFill="1" applyBorder="1"/>
    <xf numFmtId="49" fontId="12" fillId="7" borderId="21" xfId="0" applyNumberFormat="1" applyFont="1" applyFill="1" applyBorder="1"/>
    <xf numFmtId="0" fontId="15" fillId="7" borderId="19" xfId="0" applyFont="1" applyFill="1" applyBorder="1"/>
    <xf numFmtId="0" fontId="10" fillId="7" borderId="19" xfId="0" applyFont="1" applyFill="1" applyBorder="1"/>
    <xf numFmtId="49" fontId="10" fillId="0" borderId="0" xfId="0" applyNumberFormat="1" applyFont="1" applyFill="1" applyBorder="1"/>
    <xf numFmtId="0" fontId="3" fillId="0" borderId="16" xfId="0" applyFont="1" applyFill="1" applyBorder="1"/>
    <xf numFmtId="3" fontId="3" fillId="0" borderId="16" xfId="0" applyNumberFormat="1" applyFont="1" applyFill="1" applyBorder="1"/>
    <xf numFmtId="0" fontId="15" fillId="0" borderId="19" xfId="0" applyFont="1" applyFill="1" applyBorder="1"/>
    <xf numFmtId="0" fontId="3" fillId="9" borderId="0" xfId="0" applyFont="1" applyFill="1" applyBorder="1"/>
    <xf numFmtId="3" fontId="3" fillId="0" borderId="0" xfId="0" applyNumberFormat="1" applyFont="1" applyFill="1" applyBorder="1"/>
    <xf numFmtId="0" fontId="3" fillId="2" borderId="0" xfId="0" applyFont="1" applyFill="1" applyBorder="1"/>
    <xf numFmtId="0" fontId="10" fillId="7" borderId="0" xfId="0" applyFont="1" applyFill="1" applyBorder="1"/>
    <xf numFmtId="49" fontId="14" fillId="0" borderId="8" xfId="0" applyNumberFormat="1" applyFont="1" applyFill="1" applyBorder="1"/>
    <xf numFmtId="0" fontId="11" fillId="0" borderId="0" xfId="0" applyFont="1" applyBorder="1"/>
    <xf numFmtId="49" fontId="10" fillId="0" borderId="5" xfId="0" applyNumberFormat="1" applyFont="1" applyFill="1" applyBorder="1"/>
    <xf numFmtId="0" fontId="10" fillId="0" borderId="0" xfId="0" applyFont="1" applyBorder="1"/>
    <xf numFmtId="49" fontId="10" fillId="0" borderId="21" xfId="0" applyNumberFormat="1" applyFont="1" applyFill="1" applyBorder="1"/>
    <xf numFmtId="49" fontId="10" fillId="7" borderId="21" xfId="0" applyNumberFormat="1" applyFont="1" applyFill="1" applyBorder="1"/>
    <xf numFmtId="3" fontId="3" fillId="7" borderId="16" xfId="0" applyNumberFormat="1" applyFont="1" applyFill="1" applyBorder="1"/>
    <xf numFmtId="3" fontId="3" fillId="9" borderId="16" xfId="0" applyNumberFormat="1" applyFont="1" applyFill="1" applyBorder="1"/>
    <xf numFmtId="3" fontId="3" fillId="10" borderId="16" xfId="0" applyNumberFormat="1" applyFont="1" applyFill="1" applyBorder="1"/>
    <xf numFmtId="3" fontId="9" fillId="0" borderId="26" xfId="0" applyNumberFormat="1" applyFont="1" applyBorder="1" applyAlignment="1">
      <alignment horizontal="center" vertical="center" wrapText="1"/>
    </xf>
    <xf numFmtId="3" fontId="10" fillId="7" borderId="27" xfId="0" applyNumberFormat="1" applyFont="1" applyFill="1" applyBorder="1"/>
    <xf numFmtId="3" fontId="10" fillId="0" borderId="28" xfId="0" applyNumberFormat="1" applyFont="1" applyFill="1" applyBorder="1"/>
    <xf numFmtId="3" fontId="10" fillId="0" borderId="29" xfId="0" applyNumberFormat="1" applyFont="1" applyFill="1" applyBorder="1"/>
    <xf numFmtId="3" fontId="10" fillId="0" borderId="30" xfId="0" applyNumberFormat="1" applyFont="1" applyFill="1" applyBorder="1"/>
    <xf numFmtId="3" fontId="10" fillId="2" borderId="29" xfId="0" applyNumberFormat="1" applyFont="1" applyFill="1" applyBorder="1"/>
    <xf numFmtId="3" fontId="10" fillId="0" borderId="27" xfId="0" applyNumberFormat="1" applyFont="1" applyFill="1" applyBorder="1"/>
    <xf numFmtId="3" fontId="10" fillId="0" borderId="31" xfId="0" applyNumberFormat="1" applyFont="1" applyFill="1" applyBorder="1"/>
    <xf numFmtId="3" fontId="10" fillId="9" borderId="30" xfId="0" applyNumberFormat="1" applyFont="1" applyFill="1" applyBorder="1"/>
    <xf numFmtId="3" fontId="13" fillId="0" borderId="27" xfId="0" applyNumberFormat="1" applyFont="1" applyFill="1" applyBorder="1"/>
    <xf numFmtId="3" fontId="10" fillId="9" borderId="28" xfId="0" applyNumberFormat="1" applyFont="1" applyFill="1" applyBorder="1"/>
    <xf numFmtId="3" fontId="10" fillId="7" borderId="30" xfId="0" applyNumberFormat="1" applyFont="1" applyFill="1" applyBorder="1"/>
    <xf numFmtId="3" fontId="3" fillId="0" borderId="27" xfId="0" applyNumberFormat="1" applyFont="1" applyFill="1" applyBorder="1"/>
    <xf numFmtId="3" fontId="3" fillId="0" borderId="28" xfId="0" applyNumberFormat="1" applyFont="1" applyFill="1" applyBorder="1"/>
    <xf numFmtId="3" fontId="10" fillId="10" borderId="30" xfId="0" applyNumberFormat="1" applyFont="1" applyFill="1" applyBorder="1"/>
    <xf numFmtId="3" fontId="10" fillId="6" borderId="30" xfId="0" applyNumberFormat="1" applyFont="1" applyFill="1" applyBorder="1"/>
    <xf numFmtId="3" fontId="10" fillId="6" borderId="28" xfId="0" applyNumberFormat="1" applyFont="1" applyFill="1" applyBorder="1"/>
    <xf numFmtId="3" fontId="0" fillId="0" borderId="28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8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17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Alignment="1">
      <alignment horizontal="right" wrapText="1"/>
    </xf>
    <xf numFmtId="3" fontId="0" fillId="0" borderId="0" xfId="0" applyNumberFormat="1" applyFill="1"/>
    <xf numFmtId="0" fontId="0" fillId="0" borderId="0" xfId="0" applyFill="1" applyAlignment="1">
      <alignment wrapText="1"/>
    </xf>
    <xf numFmtId="0" fontId="2" fillId="0" borderId="19" xfId="0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3" fontId="0" fillId="0" borderId="3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3" fontId="18" fillId="0" borderId="1" xfId="0" applyNumberFormat="1" applyFont="1" applyFill="1" applyBorder="1" applyAlignment="1">
      <alignment horizontal="right"/>
    </xf>
    <xf numFmtId="0" fontId="0" fillId="0" borderId="19" xfId="0" applyFill="1" applyBorder="1" applyAlignment="1"/>
    <xf numFmtId="164" fontId="0" fillId="0" borderId="0" xfId="0" applyNumberFormat="1" applyFill="1" applyBorder="1" applyAlignment="1"/>
    <xf numFmtId="164" fontId="0" fillId="0" borderId="19" xfId="0" applyNumberFormat="1" applyFill="1" applyBorder="1" applyAlignment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0" xfId="0" applyNumberFormat="1" applyFill="1" applyAlignment="1"/>
    <xf numFmtId="164" fontId="18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164" fontId="2" fillId="12" borderId="0" xfId="0" applyNumberFormat="1" applyFont="1" applyFill="1" applyAlignment="1">
      <alignment vertical="center"/>
    </xf>
    <xf numFmtId="0" fontId="2" fillId="6" borderId="19" xfId="0" applyFont="1" applyFill="1" applyBorder="1" applyAlignment="1"/>
    <xf numFmtId="164" fontId="2" fillId="6" borderId="19" xfId="0" applyNumberFormat="1" applyFont="1" applyFill="1" applyBorder="1" applyAlignment="1"/>
    <xf numFmtId="0" fontId="2" fillId="0" borderId="5" xfId="0" applyFont="1" applyFill="1" applyBorder="1" applyAlignment="1"/>
    <xf numFmtId="17" fontId="0" fillId="0" borderId="5" xfId="0" applyNumberFormat="1" applyFill="1" applyBorder="1"/>
    <xf numFmtId="164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6" fillId="0" borderId="0" xfId="0" applyFont="1" applyFill="1" applyBorder="1" applyAlignment="1"/>
    <xf numFmtId="164" fontId="0" fillId="13" borderId="1" xfId="0" applyNumberFormat="1" applyFill="1" applyBorder="1"/>
    <xf numFmtId="0" fontId="0" fillId="0" borderId="0" xfId="0" applyFill="1"/>
    <xf numFmtId="0" fontId="1" fillId="0" borderId="8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FA48-E233-4904-B223-909FDCADAC50}">
  <dimension ref="A1:D91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89.28515625" style="166" bestFit="1" customWidth="1"/>
    <col min="2" max="2" width="25.5703125" style="179" customWidth="1"/>
    <col min="3" max="3" width="34.85546875" style="166" customWidth="1"/>
    <col min="4" max="4" width="16.5703125" style="166" customWidth="1"/>
    <col min="5" max="254" width="9.140625" style="166"/>
    <col min="255" max="255" width="38.7109375" style="166" customWidth="1"/>
    <col min="256" max="256" width="34.85546875" style="166" customWidth="1"/>
    <col min="257" max="510" width="9.140625" style="166"/>
    <col min="511" max="511" width="38.7109375" style="166" customWidth="1"/>
    <col min="512" max="512" width="34.85546875" style="166" customWidth="1"/>
    <col min="513" max="766" width="9.140625" style="166"/>
    <col min="767" max="767" width="38.7109375" style="166" customWidth="1"/>
    <col min="768" max="768" width="34.85546875" style="166" customWidth="1"/>
    <col min="769" max="1022" width="9.140625" style="166"/>
    <col min="1023" max="1023" width="38.7109375" style="166" customWidth="1"/>
    <col min="1024" max="1024" width="34.85546875" style="166" customWidth="1"/>
    <col min="1025" max="1278" width="9.140625" style="166"/>
    <col min="1279" max="1279" width="38.7109375" style="166" customWidth="1"/>
    <col min="1280" max="1280" width="34.85546875" style="166" customWidth="1"/>
    <col min="1281" max="1534" width="9.140625" style="166"/>
    <col min="1535" max="1535" width="38.7109375" style="166" customWidth="1"/>
    <col min="1536" max="1536" width="34.85546875" style="166" customWidth="1"/>
    <col min="1537" max="1790" width="9.140625" style="166"/>
    <col min="1791" max="1791" width="38.7109375" style="166" customWidth="1"/>
    <col min="1792" max="1792" width="34.85546875" style="166" customWidth="1"/>
    <col min="1793" max="2046" width="9.140625" style="166"/>
    <col min="2047" max="2047" width="38.7109375" style="166" customWidth="1"/>
    <col min="2048" max="2048" width="34.85546875" style="166" customWidth="1"/>
    <col min="2049" max="2302" width="9.140625" style="166"/>
    <col min="2303" max="2303" width="38.7109375" style="166" customWidth="1"/>
    <col min="2304" max="2304" width="34.85546875" style="166" customWidth="1"/>
    <col min="2305" max="2558" width="9.140625" style="166"/>
    <col min="2559" max="2559" width="38.7109375" style="166" customWidth="1"/>
    <col min="2560" max="2560" width="34.85546875" style="166" customWidth="1"/>
    <col min="2561" max="2814" width="9.140625" style="166"/>
    <col min="2815" max="2815" width="38.7109375" style="166" customWidth="1"/>
    <col min="2816" max="2816" width="34.85546875" style="166" customWidth="1"/>
    <col min="2817" max="3070" width="9.140625" style="166"/>
    <col min="3071" max="3071" width="38.7109375" style="166" customWidth="1"/>
    <col min="3072" max="3072" width="34.85546875" style="166" customWidth="1"/>
    <col min="3073" max="3326" width="9.140625" style="166"/>
    <col min="3327" max="3327" width="38.7109375" style="166" customWidth="1"/>
    <col min="3328" max="3328" width="34.85546875" style="166" customWidth="1"/>
    <col min="3329" max="3582" width="9.140625" style="166"/>
    <col min="3583" max="3583" width="38.7109375" style="166" customWidth="1"/>
    <col min="3584" max="3584" width="34.85546875" style="166" customWidth="1"/>
    <col min="3585" max="3838" width="9.140625" style="166"/>
    <col min="3839" max="3839" width="38.7109375" style="166" customWidth="1"/>
    <col min="3840" max="3840" width="34.85546875" style="166" customWidth="1"/>
    <col min="3841" max="4094" width="9.140625" style="166"/>
    <col min="4095" max="4095" width="38.7109375" style="166" customWidth="1"/>
    <col min="4096" max="4096" width="34.85546875" style="166" customWidth="1"/>
    <col min="4097" max="4350" width="9.140625" style="166"/>
    <col min="4351" max="4351" width="38.7109375" style="166" customWidth="1"/>
    <col min="4352" max="4352" width="34.85546875" style="166" customWidth="1"/>
    <col min="4353" max="4606" width="9.140625" style="166"/>
    <col min="4607" max="4607" width="38.7109375" style="166" customWidth="1"/>
    <col min="4608" max="4608" width="34.85546875" style="166" customWidth="1"/>
    <col min="4609" max="4862" width="9.140625" style="166"/>
    <col min="4863" max="4863" width="38.7109375" style="166" customWidth="1"/>
    <col min="4864" max="4864" width="34.85546875" style="166" customWidth="1"/>
    <col min="4865" max="5118" width="9.140625" style="166"/>
    <col min="5119" max="5119" width="38.7109375" style="166" customWidth="1"/>
    <col min="5120" max="5120" width="34.85546875" style="166" customWidth="1"/>
    <col min="5121" max="5374" width="9.140625" style="166"/>
    <col min="5375" max="5375" width="38.7109375" style="166" customWidth="1"/>
    <col min="5376" max="5376" width="34.85546875" style="166" customWidth="1"/>
    <col min="5377" max="5630" width="9.140625" style="166"/>
    <col min="5631" max="5631" width="38.7109375" style="166" customWidth="1"/>
    <col min="5632" max="5632" width="34.85546875" style="166" customWidth="1"/>
    <col min="5633" max="5886" width="9.140625" style="166"/>
    <col min="5887" max="5887" width="38.7109375" style="166" customWidth="1"/>
    <col min="5888" max="5888" width="34.85546875" style="166" customWidth="1"/>
    <col min="5889" max="6142" width="9.140625" style="166"/>
    <col min="6143" max="6143" width="38.7109375" style="166" customWidth="1"/>
    <col min="6144" max="6144" width="34.85546875" style="166" customWidth="1"/>
    <col min="6145" max="6398" width="9.140625" style="166"/>
    <col min="6399" max="6399" width="38.7109375" style="166" customWidth="1"/>
    <col min="6400" max="6400" width="34.85546875" style="166" customWidth="1"/>
    <col min="6401" max="6654" width="9.140625" style="166"/>
    <col min="6655" max="6655" width="38.7109375" style="166" customWidth="1"/>
    <col min="6656" max="6656" width="34.85546875" style="166" customWidth="1"/>
    <col min="6657" max="6910" width="9.140625" style="166"/>
    <col min="6911" max="6911" width="38.7109375" style="166" customWidth="1"/>
    <col min="6912" max="6912" width="34.85546875" style="166" customWidth="1"/>
    <col min="6913" max="7166" width="9.140625" style="166"/>
    <col min="7167" max="7167" width="38.7109375" style="166" customWidth="1"/>
    <col min="7168" max="7168" width="34.85546875" style="166" customWidth="1"/>
    <col min="7169" max="7422" width="9.140625" style="166"/>
    <col min="7423" max="7423" width="38.7109375" style="166" customWidth="1"/>
    <col min="7424" max="7424" width="34.85546875" style="166" customWidth="1"/>
    <col min="7425" max="7678" width="9.140625" style="166"/>
    <col min="7679" max="7679" width="38.7109375" style="166" customWidth="1"/>
    <col min="7680" max="7680" width="34.85546875" style="166" customWidth="1"/>
    <col min="7681" max="7934" width="9.140625" style="166"/>
    <col min="7935" max="7935" width="38.7109375" style="166" customWidth="1"/>
    <col min="7936" max="7936" width="34.85546875" style="166" customWidth="1"/>
    <col min="7937" max="8190" width="9.140625" style="166"/>
    <col min="8191" max="8191" width="38.7109375" style="166" customWidth="1"/>
    <col min="8192" max="8192" width="34.85546875" style="166" customWidth="1"/>
    <col min="8193" max="8446" width="9.140625" style="166"/>
    <col min="8447" max="8447" width="38.7109375" style="166" customWidth="1"/>
    <col min="8448" max="8448" width="34.85546875" style="166" customWidth="1"/>
    <col min="8449" max="8702" width="9.140625" style="166"/>
    <col min="8703" max="8703" width="38.7109375" style="166" customWidth="1"/>
    <col min="8704" max="8704" width="34.85546875" style="166" customWidth="1"/>
    <col min="8705" max="8958" width="9.140625" style="166"/>
    <col min="8959" max="8959" width="38.7109375" style="166" customWidth="1"/>
    <col min="8960" max="8960" width="34.85546875" style="166" customWidth="1"/>
    <col min="8961" max="9214" width="9.140625" style="166"/>
    <col min="9215" max="9215" width="38.7109375" style="166" customWidth="1"/>
    <col min="9216" max="9216" width="34.85546875" style="166" customWidth="1"/>
    <col min="9217" max="9470" width="9.140625" style="166"/>
    <col min="9471" max="9471" width="38.7109375" style="166" customWidth="1"/>
    <col min="9472" max="9472" width="34.85546875" style="166" customWidth="1"/>
    <col min="9473" max="9726" width="9.140625" style="166"/>
    <col min="9727" max="9727" width="38.7109375" style="166" customWidth="1"/>
    <col min="9728" max="9728" width="34.85546875" style="166" customWidth="1"/>
    <col min="9729" max="9982" width="9.140625" style="166"/>
    <col min="9983" max="9983" width="38.7109375" style="166" customWidth="1"/>
    <col min="9984" max="9984" width="34.85546875" style="166" customWidth="1"/>
    <col min="9985" max="10238" width="9.140625" style="166"/>
    <col min="10239" max="10239" width="38.7109375" style="166" customWidth="1"/>
    <col min="10240" max="10240" width="34.85546875" style="166" customWidth="1"/>
    <col min="10241" max="10494" width="9.140625" style="166"/>
    <col min="10495" max="10495" width="38.7109375" style="166" customWidth="1"/>
    <col min="10496" max="10496" width="34.85546875" style="166" customWidth="1"/>
    <col min="10497" max="10750" width="9.140625" style="166"/>
    <col min="10751" max="10751" width="38.7109375" style="166" customWidth="1"/>
    <col min="10752" max="10752" width="34.85546875" style="166" customWidth="1"/>
    <col min="10753" max="11006" width="9.140625" style="166"/>
    <col min="11007" max="11007" width="38.7109375" style="166" customWidth="1"/>
    <col min="11008" max="11008" width="34.85546875" style="166" customWidth="1"/>
    <col min="11009" max="11262" width="9.140625" style="166"/>
    <col min="11263" max="11263" width="38.7109375" style="166" customWidth="1"/>
    <col min="11264" max="11264" width="34.85546875" style="166" customWidth="1"/>
    <col min="11265" max="11518" width="9.140625" style="166"/>
    <col min="11519" max="11519" width="38.7109375" style="166" customWidth="1"/>
    <col min="11520" max="11520" width="34.85546875" style="166" customWidth="1"/>
    <col min="11521" max="11774" width="9.140625" style="166"/>
    <col min="11775" max="11775" width="38.7109375" style="166" customWidth="1"/>
    <col min="11776" max="11776" width="34.85546875" style="166" customWidth="1"/>
    <col min="11777" max="12030" width="9.140625" style="166"/>
    <col min="12031" max="12031" width="38.7109375" style="166" customWidth="1"/>
    <col min="12032" max="12032" width="34.85546875" style="166" customWidth="1"/>
    <col min="12033" max="12286" width="9.140625" style="166"/>
    <col min="12287" max="12287" width="38.7109375" style="166" customWidth="1"/>
    <col min="12288" max="12288" width="34.85546875" style="166" customWidth="1"/>
    <col min="12289" max="12542" width="9.140625" style="166"/>
    <col min="12543" max="12543" width="38.7109375" style="166" customWidth="1"/>
    <col min="12544" max="12544" width="34.85546875" style="166" customWidth="1"/>
    <col min="12545" max="12798" width="9.140625" style="166"/>
    <col min="12799" max="12799" width="38.7109375" style="166" customWidth="1"/>
    <col min="12800" max="12800" width="34.85546875" style="166" customWidth="1"/>
    <col min="12801" max="13054" width="9.140625" style="166"/>
    <col min="13055" max="13055" width="38.7109375" style="166" customWidth="1"/>
    <col min="13056" max="13056" width="34.85546875" style="166" customWidth="1"/>
    <col min="13057" max="13310" width="9.140625" style="166"/>
    <col min="13311" max="13311" width="38.7109375" style="166" customWidth="1"/>
    <col min="13312" max="13312" width="34.85546875" style="166" customWidth="1"/>
    <col min="13313" max="13566" width="9.140625" style="166"/>
    <col min="13567" max="13567" width="38.7109375" style="166" customWidth="1"/>
    <col min="13568" max="13568" width="34.85546875" style="166" customWidth="1"/>
    <col min="13569" max="13822" width="9.140625" style="166"/>
    <col min="13823" max="13823" width="38.7109375" style="166" customWidth="1"/>
    <col min="13824" max="13824" width="34.85546875" style="166" customWidth="1"/>
    <col min="13825" max="14078" width="9.140625" style="166"/>
    <col min="14079" max="14079" width="38.7109375" style="166" customWidth="1"/>
    <col min="14080" max="14080" width="34.85546875" style="166" customWidth="1"/>
    <col min="14081" max="14334" width="9.140625" style="166"/>
    <col min="14335" max="14335" width="38.7109375" style="166" customWidth="1"/>
    <col min="14336" max="14336" width="34.85546875" style="166" customWidth="1"/>
    <col min="14337" max="14590" width="9.140625" style="166"/>
    <col min="14591" max="14591" width="38.7109375" style="166" customWidth="1"/>
    <col min="14592" max="14592" width="34.85546875" style="166" customWidth="1"/>
    <col min="14593" max="14846" width="9.140625" style="166"/>
    <col min="14847" max="14847" width="38.7109375" style="166" customWidth="1"/>
    <col min="14848" max="14848" width="34.85546875" style="166" customWidth="1"/>
    <col min="14849" max="15102" width="9.140625" style="166"/>
    <col min="15103" max="15103" width="38.7109375" style="166" customWidth="1"/>
    <col min="15104" max="15104" width="34.85546875" style="166" customWidth="1"/>
    <col min="15105" max="15358" width="9.140625" style="166"/>
    <col min="15359" max="15359" width="38.7109375" style="166" customWidth="1"/>
    <col min="15360" max="15360" width="34.85546875" style="166" customWidth="1"/>
    <col min="15361" max="15614" width="9.140625" style="166"/>
    <col min="15615" max="15615" width="38.7109375" style="166" customWidth="1"/>
    <col min="15616" max="15616" width="34.85546875" style="166" customWidth="1"/>
    <col min="15617" max="15870" width="9.140625" style="166"/>
    <col min="15871" max="15871" width="38.7109375" style="166" customWidth="1"/>
    <col min="15872" max="15872" width="34.85546875" style="166" customWidth="1"/>
    <col min="15873" max="16126" width="9.140625" style="166"/>
    <col min="16127" max="16127" width="38.7109375" style="166" customWidth="1"/>
    <col min="16128" max="16128" width="34.85546875" style="166" customWidth="1"/>
    <col min="16129" max="16381" width="9.140625" style="166"/>
    <col min="16382" max="16384" width="9" style="166" customWidth="1"/>
  </cols>
  <sheetData>
    <row r="1" spans="1:3" ht="42" customHeight="1" x14ac:dyDescent="0.25">
      <c r="A1" s="200" t="s">
        <v>72</v>
      </c>
      <c r="B1" s="200"/>
      <c r="C1" s="145"/>
    </row>
    <row r="2" spans="1:3" x14ac:dyDescent="0.25">
      <c r="A2" s="201"/>
      <c r="B2" s="201"/>
      <c r="C2" s="201"/>
    </row>
    <row r="3" spans="1:3" ht="15.75" x14ac:dyDescent="0.25">
      <c r="A3" s="202" t="s">
        <v>3</v>
      </c>
      <c r="B3" s="202"/>
      <c r="C3" s="146"/>
    </row>
    <row r="4" spans="1:3" x14ac:dyDescent="0.25">
      <c r="A4" s="159"/>
      <c r="B4" s="169"/>
      <c r="C4" s="159"/>
    </row>
    <row r="5" spans="1:3" x14ac:dyDescent="0.25">
      <c r="A5" s="168"/>
      <c r="B5" s="170"/>
      <c r="C5" s="147"/>
    </row>
    <row r="6" spans="1:3" x14ac:dyDescent="0.25">
      <c r="A6" s="203" t="s">
        <v>54</v>
      </c>
      <c r="B6" s="204"/>
      <c r="C6" s="148"/>
    </row>
    <row r="7" spans="1:3" x14ac:dyDescent="0.25">
      <c r="A7" s="205" t="s">
        <v>4</v>
      </c>
      <c r="B7" s="206"/>
      <c r="C7" s="149"/>
    </row>
    <row r="8" spans="1:3" x14ac:dyDescent="0.25">
      <c r="A8" s="157" t="s">
        <v>331</v>
      </c>
      <c r="B8" s="172">
        <f>8755563</f>
        <v>8755563</v>
      </c>
      <c r="C8" s="149"/>
    </row>
    <row r="9" spans="1:3" x14ac:dyDescent="0.25">
      <c r="A9" s="157" t="s">
        <v>336</v>
      </c>
      <c r="B9" s="172">
        <v>21004299</v>
      </c>
      <c r="C9" s="192"/>
    </row>
    <row r="10" spans="1:3" x14ac:dyDescent="0.25">
      <c r="A10" s="144" t="s">
        <v>319</v>
      </c>
      <c r="B10" s="171">
        <v>43000</v>
      </c>
      <c r="C10" s="149"/>
    </row>
    <row r="11" spans="1:3" x14ac:dyDescent="0.25">
      <c r="A11" s="144" t="s">
        <v>324</v>
      </c>
      <c r="B11" s="189">
        <f>1727100</f>
        <v>1727100</v>
      </c>
      <c r="C11" s="187"/>
    </row>
    <row r="12" spans="1:3" x14ac:dyDescent="0.25">
      <c r="A12" s="144" t="s">
        <v>329</v>
      </c>
      <c r="B12" s="189">
        <v>1175000</v>
      </c>
      <c r="C12" s="191"/>
    </row>
    <row r="13" spans="1:3" x14ac:dyDescent="0.25">
      <c r="A13" s="58" t="s">
        <v>318</v>
      </c>
      <c r="B13" s="190">
        <f>987558+1015240+1049758-480000</f>
        <v>2572556</v>
      </c>
      <c r="C13" s="191"/>
    </row>
    <row r="14" spans="1:3" x14ac:dyDescent="0.25">
      <c r="A14" s="58" t="s">
        <v>343</v>
      </c>
      <c r="B14" s="190">
        <v>-6000000</v>
      </c>
      <c r="C14" s="188"/>
    </row>
    <row r="15" spans="1:3" x14ac:dyDescent="0.25">
      <c r="A15" s="14" t="s">
        <v>7</v>
      </c>
      <c r="B15" s="173">
        <f>SUM(B8:B14)</f>
        <v>29277518</v>
      </c>
      <c r="C15" s="151"/>
    </row>
    <row r="16" spans="1:3" ht="22.5" customHeight="1" x14ac:dyDescent="0.25">
      <c r="A16" s="6"/>
      <c r="B16" s="174"/>
      <c r="C16" s="20"/>
    </row>
    <row r="17" spans="1:4" x14ac:dyDescent="0.25">
      <c r="A17" s="195" t="s">
        <v>8</v>
      </c>
      <c r="B17" s="196"/>
      <c r="C17" s="12"/>
    </row>
    <row r="18" spans="1:4" x14ac:dyDescent="0.25">
      <c r="A18" s="58" t="s">
        <v>317</v>
      </c>
      <c r="B18" s="175">
        <f>250520*7</f>
        <v>1753640</v>
      </c>
      <c r="C18" s="143"/>
    </row>
    <row r="19" spans="1:4" x14ac:dyDescent="0.25">
      <c r="A19" s="58" t="s">
        <v>337</v>
      </c>
      <c r="B19" s="175">
        <v>496000</v>
      </c>
      <c r="C19" s="143"/>
    </row>
    <row r="20" spans="1:4" x14ac:dyDescent="0.25">
      <c r="A20" s="58" t="s">
        <v>320</v>
      </c>
      <c r="B20" s="175">
        <v>300000</v>
      </c>
      <c r="C20" s="165"/>
    </row>
    <row r="21" spans="1:4" x14ac:dyDescent="0.25">
      <c r="A21" s="58" t="s">
        <v>321</v>
      </c>
      <c r="B21" s="175">
        <v>6666667</v>
      </c>
      <c r="C21" s="153"/>
      <c r="D21" s="154"/>
    </row>
    <row r="22" spans="1:4" x14ac:dyDescent="0.25">
      <c r="A22" s="58" t="s">
        <v>322</v>
      </c>
      <c r="B22" s="175">
        <f>1511300-2500000</f>
        <v>-988700</v>
      </c>
    </row>
    <row r="23" spans="1:4" x14ac:dyDescent="0.25">
      <c r="A23" s="181" t="s">
        <v>323</v>
      </c>
      <c r="B23" s="175">
        <v>1980000</v>
      </c>
    </row>
    <row r="24" spans="1:4" x14ac:dyDescent="0.25">
      <c r="A24" s="181" t="s">
        <v>325</v>
      </c>
      <c r="B24" s="175">
        <v>2768600</v>
      </c>
    </row>
    <row r="25" spans="1:4" x14ac:dyDescent="0.25">
      <c r="A25" s="58" t="s">
        <v>326</v>
      </c>
      <c r="B25" s="175">
        <f>377087+227305</f>
        <v>604392</v>
      </c>
    </row>
    <row r="26" spans="1:4" x14ac:dyDescent="0.25">
      <c r="A26" s="58" t="s">
        <v>344</v>
      </c>
      <c r="B26" s="175">
        <v>381000</v>
      </c>
    </row>
    <row r="27" spans="1:4" x14ac:dyDescent="0.25">
      <c r="A27" s="58" t="s">
        <v>327</v>
      </c>
      <c r="B27" s="175">
        <v>119380</v>
      </c>
    </row>
    <row r="28" spans="1:4" x14ac:dyDescent="0.25">
      <c r="A28" s="58" t="s">
        <v>330</v>
      </c>
      <c r="B28" s="175">
        <f>1175000</f>
        <v>1175000</v>
      </c>
    </row>
    <row r="29" spans="1:4" x14ac:dyDescent="0.25">
      <c r="A29" s="58" t="s">
        <v>335</v>
      </c>
      <c r="B29" s="175">
        <v>1519620</v>
      </c>
    </row>
    <row r="30" spans="1:4" x14ac:dyDescent="0.25">
      <c r="A30" s="58" t="s">
        <v>341</v>
      </c>
      <c r="B30" s="175">
        <v>124700</v>
      </c>
    </row>
    <row r="31" spans="1:4" x14ac:dyDescent="0.25">
      <c r="A31" s="157" t="s">
        <v>342</v>
      </c>
      <c r="B31" s="172">
        <v>1524000</v>
      </c>
      <c r="C31" s="155"/>
    </row>
    <row r="32" spans="1:4" s="194" customFormat="1" x14ac:dyDescent="0.25">
      <c r="A32" s="157" t="s">
        <v>346</v>
      </c>
      <c r="B32" s="172">
        <v>1500000</v>
      </c>
      <c r="C32" s="155"/>
    </row>
    <row r="33" spans="1:3" s="194" customFormat="1" x14ac:dyDescent="0.25">
      <c r="A33" s="157" t="s">
        <v>347</v>
      </c>
      <c r="B33" s="172">
        <v>400000</v>
      </c>
      <c r="C33" s="155"/>
    </row>
    <row r="34" spans="1:3" s="194" customFormat="1" x14ac:dyDescent="0.25">
      <c r="A34" s="157" t="s">
        <v>348</v>
      </c>
      <c r="B34" s="172">
        <v>200000</v>
      </c>
      <c r="C34" s="155"/>
    </row>
    <row r="35" spans="1:3" x14ac:dyDescent="0.25">
      <c r="A35" s="182" t="s">
        <v>70</v>
      </c>
      <c r="B35" s="175">
        <f>600000+240000+127000</f>
        <v>967000</v>
      </c>
      <c r="C35" s="155"/>
    </row>
    <row r="36" spans="1:3" x14ac:dyDescent="0.25">
      <c r="A36" s="182" t="s">
        <v>56</v>
      </c>
      <c r="B36" s="175">
        <f>5500183+793760</f>
        <v>6293943</v>
      </c>
      <c r="C36" s="155"/>
    </row>
    <row r="37" spans="1:3" x14ac:dyDescent="0.25">
      <c r="A37" s="182" t="s">
        <v>55</v>
      </c>
      <c r="B37" s="175">
        <f>138000+320000+382000-107745</f>
        <v>732255</v>
      </c>
      <c r="C37" s="155"/>
    </row>
    <row r="38" spans="1:3" x14ac:dyDescent="0.25">
      <c r="A38" s="157" t="s">
        <v>51</v>
      </c>
      <c r="B38" s="193">
        <f>-138000+8301026-124700-1524000-227305-3300000-127000-2100000</f>
        <v>760021</v>
      </c>
      <c r="C38" s="154"/>
    </row>
    <row r="39" spans="1:3" x14ac:dyDescent="0.25">
      <c r="A39" s="27" t="s">
        <v>7</v>
      </c>
      <c r="B39" s="176">
        <f>SUM(B18:B38)</f>
        <v>29277518</v>
      </c>
      <c r="C39" s="154"/>
    </row>
    <row r="42" spans="1:3" x14ac:dyDescent="0.25">
      <c r="A42" s="147"/>
      <c r="B42" s="177"/>
      <c r="C42" s="147"/>
    </row>
    <row r="43" spans="1:3" x14ac:dyDescent="0.25">
      <c r="A43" s="197" t="s">
        <v>312</v>
      </c>
      <c r="B43" s="197"/>
      <c r="C43" s="30"/>
    </row>
    <row r="44" spans="1:3" x14ac:dyDescent="0.25">
      <c r="A44" s="198" t="s">
        <v>4</v>
      </c>
      <c r="B44" s="199"/>
    </row>
    <row r="45" spans="1:3" x14ac:dyDescent="0.25">
      <c r="A45" s="26" t="s">
        <v>315</v>
      </c>
      <c r="B45" s="171">
        <f>B35</f>
        <v>967000</v>
      </c>
    </row>
    <row r="46" spans="1:3" x14ac:dyDescent="0.25">
      <c r="A46" s="26" t="s">
        <v>338</v>
      </c>
      <c r="B46" s="171">
        <v>119000</v>
      </c>
    </row>
    <row r="47" spans="1:3" x14ac:dyDescent="0.25">
      <c r="A47" s="14" t="s">
        <v>7</v>
      </c>
      <c r="B47" s="173">
        <f>SUM(B45:B46)</f>
        <v>1086000</v>
      </c>
      <c r="C47" s="152"/>
    </row>
    <row r="48" spans="1:3" ht="22.5" customHeight="1" x14ac:dyDescent="0.25">
      <c r="A48" s="6"/>
      <c r="B48" s="174"/>
      <c r="C48" s="20"/>
    </row>
    <row r="49" spans="1:3" x14ac:dyDescent="0.25">
      <c r="A49" s="207" t="s">
        <v>8</v>
      </c>
      <c r="B49" s="209"/>
    </row>
    <row r="50" spans="1:3" x14ac:dyDescent="0.25">
      <c r="A50" s="18" t="s">
        <v>314</v>
      </c>
      <c r="B50" s="178">
        <f>75000*8</f>
        <v>600000</v>
      </c>
    </row>
    <row r="51" spans="1:3" x14ac:dyDescent="0.25">
      <c r="A51" s="157" t="s">
        <v>332</v>
      </c>
      <c r="B51" s="172">
        <v>240000</v>
      </c>
    </row>
    <row r="52" spans="1:3" x14ac:dyDescent="0.25">
      <c r="A52" s="158" t="s">
        <v>339</v>
      </c>
      <c r="B52" s="172">
        <v>90000</v>
      </c>
    </row>
    <row r="53" spans="1:3" x14ac:dyDescent="0.25">
      <c r="A53" s="158" t="s">
        <v>340</v>
      </c>
      <c r="B53" s="172">
        <f>B46-B52</f>
        <v>29000</v>
      </c>
    </row>
    <row r="54" spans="1:3" x14ac:dyDescent="0.25">
      <c r="A54" s="26" t="s">
        <v>345</v>
      </c>
      <c r="B54" s="178">
        <v>127000</v>
      </c>
    </row>
    <row r="55" spans="1:3" x14ac:dyDescent="0.25">
      <c r="A55" s="27" t="s">
        <v>7</v>
      </c>
      <c r="B55" s="173">
        <f>SUM(B50:B54)</f>
        <v>1086000</v>
      </c>
    </row>
    <row r="58" spans="1:3" x14ac:dyDescent="0.25">
      <c r="A58" s="147"/>
      <c r="B58" s="177"/>
      <c r="C58" s="147"/>
    </row>
    <row r="59" spans="1:3" x14ac:dyDescent="0.25">
      <c r="A59" s="183" t="s">
        <v>52</v>
      </c>
      <c r="B59" s="184"/>
      <c r="C59" s="30"/>
    </row>
    <row r="60" spans="1:3" x14ac:dyDescent="0.25">
      <c r="A60" s="198" t="s">
        <v>4</v>
      </c>
      <c r="B60" s="199"/>
    </row>
    <row r="61" spans="1:3" x14ac:dyDescent="0.25">
      <c r="A61" s="26" t="s">
        <v>315</v>
      </c>
      <c r="B61" s="171">
        <f>B36</f>
        <v>6293943</v>
      </c>
    </row>
    <row r="62" spans="1:3" x14ac:dyDescent="0.25">
      <c r="A62" s="14" t="s">
        <v>7</v>
      </c>
      <c r="B62" s="173">
        <f>SUM(B61:B61)</f>
        <v>6293943</v>
      </c>
      <c r="C62" s="152"/>
    </row>
    <row r="63" spans="1:3" ht="33.75" customHeight="1" x14ac:dyDescent="0.25">
      <c r="A63" s="6"/>
      <c r="B63" s="174"/>
      <c r="C63" s="20"/>
    </row>
    <row r="64" spans="1:3" x14ac:dyDescent="0.25">
      <c r="A64" s="207" t="s">
        <v>8</v>
      </c>
      <c r="B64" s="209"/>
    </row>
    <row r="65" spans="1:3" x14ac:dyDescent="0.25">
      <c r="A65" s="29" t="s">
        <v>333</v>
      </c>
      <c r="B65" s="171">
        <f>5500183+793760</f>
        <v>6293943</v>
      </c>
    </row>
    <row r="66" spans="1:3" x14ac:dyDescent="0.25">
      <c r="A66" s="27" t="s">
        <v>7</v>
      </c>
      <c r="B66" s="173">
        <f>SUM(B65:B65)</f>
        <v>6293943</v>
      </c>
    </row>
    <row r="69" spans="1:3" x14ac:dyDescent="0.25">
      <c r="A69" s="147"/>
      <c r="B69" s="177"/>
      <c r="C69" s="147"/>
    </row>
    <row r="70" spans="1:3" x14ac:dyDescent="0.25">
      <c r="A70" s="185" t="s">
        <v>26</v>
      </c>
      <c r="B70" s="186"/>
      <c r="C70" s="148"/>
    </row>
    <row r="71" spans="1:3" x14ac:dyDescent="0.25">
      <c r="A71" s="198" t="s">
        <v>4</v>
      </c>
      <c r="B71" s="199"/>
    </row>
    <row r="72" spans="1:3" x14ac:dyDescent="0.25">
      <c r="A72" s="26" t="s">
        <v>315</v>
      </c>
      <c r="B72" s="171">
        <f>B37</f>
        <v>732255</v>
      </c>
    </row>
    <row r="73" spans="1:3" x14ac:dyDescent="0.25">
      <c r="A73" s="26" t="s">
        <v>316</v>
      </c>
      <c r="B73" s="171">
        <f>(50*110*100)+(11*40*100)</f>
        <v>594000</v>
      </c>
    </row>
    <row r="74" spans="1:3" x14ac:dyDescent="0.25">
      <c r="A74" s="26"/>
      <c r="B74" s="171"/>
    </row>
    <row r="75" spans="1:3" x14ac:dyDescent="0.25">
      <c r="A75" s="17" t="s">
        <v>7</v>
      </c>
      <c r="B75" s="173">
        <f>SUM(B72:B74)</f>
        <v>1326255</v>
      </c>
      <c r="C75" s="152"/>
    </row>
    <row r="76" spans="1:3" ht="24.75" customHeight="1" x14ac:dyDescent="0.25">
      <c r="A76" s="6"/>
      <c r="B76" s="174"/>
      <c r="C76" s="22"/>
    </row>
    <row r="77" spans="1:3" x14ac:dyDescent="0.25">
      <c r="A77" s="207" t="s">
        <v>8</v>
      </c>
      <c r="B77" s="208"/>
    </row>
    <row r="78" spans="1:3" x14ac:dyDescent="0.25">
      <c r="A78" s="50" t="s">
        <v>313</v>
      </c>
      <c r="B78" s="172">
        <f>23000*6</f>
        <v>138000</v>
      </c>
    </row>
    <row r="79" spans="1:3" x14ac:dyDescent="0.25">
      <c r="A79" s="18" t="s">
        <v>328</v>
      </c>
      <c r="B79" s="178">
        <f>421000*1.155</f>
        <v>486255</v>
      </c>
      <c r="C79" s="155"/>
    </row>
    <row r="80" spans="1:3" x14ac:dyDescent="0.25">
      <c r="A80" s="50" t="s">
        <v>334</v>
      </c>
      <c r="B80" s="172">
        <f>320000+382000</f>
        <v>702000</v>
      </c>
      <c r="C80" s="155"/>
    </row>
    <row r="81" spans="1:3" x14ac:dyDescent="0.25">
      <c r="A81" s="18"/>
      <c r="B81" s="172"/>
      <c r="C81" s="155"/>
    </row>
    <row r="82" spans="1:3" x14ac:dyDescent="0.25">
      <c r="A82" s="17" t="s">
        <v>7</v>
      </c>
      <c r="B82" s="173">
        <f>SUM(B78:B80)</f>
        <v>1326255</v>
      </c>
      <c r="C82" s="154"/>
    </row>
    <row r="85" spans="1:3" x14ac:dyDescent="0.25">
      <c r="A85" s="166" t="s">
        <v>311</v>
      </c>
    </row>
    <row r="87" spans="1:3" x14ac:dyDescent="0.25">
      <c r="A87" s="31" t="s">
        <v>0</v>
      </c>
      <c r="B87" s="180" t="s">
        <v>1</v>
      </c>
    </row>
    <row r="88" spans="1:3" x14ac:dyDescent="0.25">
      <c r="A88" s="31" t="s">
        <v>6</v>
      </c>
      <c r="B88" s="180" t="s">
        <v>2</v>
      </c>
    </row>
    <row r="91" spans="1:3" x14ac:dyDescent="0.25">
      <c r="A91" s="166" t="s">
        <v>68</v>
      </c>
    </row>
  </sheetData>
  <mergeCells count="13">
    <mergeCell ref="A77:B77"/>
    <mergeCell ref="A49:B49"/>
    <mergeCell ref="A60:B60"/>
    <mergeCell ref="A64:B64"/>
    <mergeCell ref="A71:B71"/>
    <mergeCell ref="A17:B17"/>
    <mergeCell ref="A43:B43"/>
    <mergeCell ref="A44:B44"/>
    <mergeCell ref="A1:B1"/>
    <mergeCell ref="A2:C2"/>
    <mergeCell ref="A3:B3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6"/>
  <sheetViews>
    <sheetView topLeftCell="A43" zoomScale="85" zoomScaleNormal="85" workbookViewId="0">
      <selection activeCell="A50" sqref="A50"/>
    </sheetView>
  </sheetViews>
  <sheetFormatPr defaultRowHeight="15" x14ac:dyDescent="0.25"/>
  <cols>
    <col min="1" max="1" width="80.140625" style="7" bestFit="1" customWidth="1"/>
    <col min="2" max="2" width="25.5703125" style="7" customWidth="1"/>
    <col min="3" max="3" width="34.85546875" style="7" customWidth="1"/>
    <col min="4" max="4" width="16.5703125" style="7" customWidth="1"/>
    <col min="5" max="254" width="9" style="7"/>
    <col min="255" max="255" width="38.7109375" style="7" customWidth="1"/>
    <col min="256" max="256" width="34.85546875" style="7" customWidth="1"/>
    <col min="257" max="510" width="9" style="7"/>
    <col min="511" max="511" width="38.7109375" style="7" customWidth="1"/>
    <col min="512" max="512" width="34.85546875" style="7" customWidth="1"/>
    <col min="513" max="766" width="9" style="7"/>
    <col min="767" max="767" width="38.7109375" style="7" customWidth="1"/>
    <col min="768" max="768" width="34.85546875" style="7" customWidth="1"/>
    <col min="769" max="1022" width="9" style="7"/>
    <col min="1023" max="1023" width="38.7109375" style="7" customWidth="1"/>
    <col min="1024" max="1024" width="34.85546875" style="7" customWidth="1"/>
    <col min="1025" max="1278" width="9" style="7"/>
    <col min="1279" max="1279" width="38.7109375" style="7" customWidth="1"/>
    <col min="1280" max="1280" width="34.85546875" style="7" customWidth="1"/>
    <col min="1281" max="1534" width="9" style="7"/>
    <col min="1535" max="1535" width="38.7109375" style="7" customWidth="1"/>
    <col min="1536" max="1536" width="34.85546875" style="7" customWidth="1"/>
    <col min="1537" max="1790" width="9" style="7"/>
    <col min="1791" max="1791" width="38.7109375" style="7" customWidth="1"/>
    <col min="1792" max="1792" width="34.85546875" style="7" customWidth="1"/>
    <col min="1793" max="2046" width="9" style="7"/>
    <col min="2047" max="2047" width="38.7109375" style="7" customWidth="1"/>
    <col min="2048" max="2048" width="34.85546875" style="7" customWidth="1"/>
    <col min="2049" max="2302" width="9" style="7"/>
    <col min="2303" max="2303" width="38.7109375" style="7" customWidth="1"/>
    <col min="2304" max="2304" width="34.85546875" style="7" customWidth="1"/>
    <col min="2305" max="2558" width="9" style="7"/>
    <col min="2559" max="2559" width="38.7109375" style="7" customWidth="1"/>
    <col min="2560" max="2560" width="34.85546875" style="7" customWidth="1"/>
    <col min="2561" max="2814" width="9" style="7"/>
    <col min="2815" max="2815" width="38.7109375" style="7" customWidth="1"/>
    <col min="2816" max="2816" width="34.85546875" style="7" customWidth="1"/>
    <col min="2817" max="3070" width="9" style="7"/>
    <col min="3071" max="3071" width="38.7109375" style="7" customWidth="1"/>
    <col min="3072" max="3072" width="34.85546875" style="7" customWidth="1"/>
    <col min="3073" max="3326" width="9" style="7"/>
    <col min="3327" max="3327" width="38.7109375" style="7" customWidth="1"/>
    <col min="3328" max="3328" width="34.85546875" style="7" customWidth="1"/>
    <col min="3329" max="3582" width="9" style="7"/>
    <col min="3583" max="3583" width="38.7109375" style="7" customWidth="1"/>
    <col min="3584" max="3584" width="34.85546875" style="7" customWidth="1"/>
    <col min="3585" max="3838" width="9" style="7"/>
    <col min="3839" max="3839" width="38.7109375" style="7" customWidth="1"/>
    <col min="3840" max="3840" width="34.85546875" style="7" customWidth="1"/>
    <col min="3841" max="4094" width="9" style="7"/>
    <col min="4095" max="4095" width="38.7109375" style="7" customWidth="1"/>
    <col min="4096" max="4096" width="34.85546875" style="7" customWidth="1"/>
    <col min="4097" max="4350" width="9" style="7"/>
    <col min="4351" max="4351" width="38.7109375" style="7" customWidth="1"/>
    <col min="4352" max="4352" width="34.85546875" style="7" customWidth="1"/>
    <col min="4353" max="4606" width="9" style="7"/>
    <col min="4607" max="4607" width="38.7109375" style="7" customWidth="1"/>
    <col min="4608" max="4608" width="34.85546875" style="7" customWidth="1"/>
    <col min="4609" max="4862" width="9" style="7"/>
    <col min="4863" max="4863" width="38.7109375" style="7" customWidth="1"/>
    <col min="4864" max="4864" width="34.85546875" style="7" customWidth="1"/>
    <col min="4865" max="5118" width="9" style="7"/>
    <col min="5119" max="5119" width="38.7109375" style="7" customWidth="1"/>
    <col min="5120" max="5120" width="34.85546875" style="7" customWidth="1"/>
    <col min="5121" max="5374" width="9" style="7"/>
    <col min="5375" max="5375" width="38.7109375" style="7" customWidth="1"/>
    <col min="5376" max="5376" width="34.85546875" style="7" customWidth="1"/>
    <col min="5377" max="5630" width="9" style="7"/>
    <col min="5631" max="5631" width="38.7109375" style="7" customWidth="1"/>
    <col min="5632" max="5632" width="34.85546875" style="7" customWidth="1"/>
    <col min="5633" max="5886" width="9" style="7"/>
    <col min="5887" max="5887" width="38.7109375" style="7" customWidth="1"/>
    <col min="5888" max="5888" width="34.85546875" style="7" customWidth="1"/>
    <col min="5889" max="6142" width="9" style="7"/>
    <col min="6143" max="6143" width="38.7109375" style="7" customWidth="1"/>
    <col min="6144" max="6144" width="34.85546875" style="7" customWidth="1"/>
    <col min="6145" max="6398" width="9" style="7"/>
    <col min="6399" max="6399" width="38.7109375" style="7" customWidth="1"/>
    <col min="6400" max="6400" width="34.85546875" style="7" customWidth="1"/>
    <col min="6401" max="6654" width="9" style="7"/>
    <col min="6655" max="6655" width="38.7109375" style="7" customWidth="1"/>
    <col min="6656" max="6656" width="34.85546875" style="7" customWidth="1"/>
    <col min="6657" max="6910" width="9" style="7"/>
    <col min="6911" max="6911" width="38.7109375" style="7" customWidth="1"/>
    <col min="6912" max="6912" width="34.85546875" style="7" customWidth="1"/>
    <col min="6913" max="7166" width="9" style="7"/>
    <col min="7167" max="7167" width="38.7109375" style="7" customWidth="1"/>
    <col min="7168" max="7168" width="34.85546875" style="7" customWidth="1"/>
    <col min="7169" max="7422" width="9" style="7"/>
    <col min="7423" max="7423" width="38.7109375" style="7" customWidth="1"/>
    <col min="7424" max="7424" width="34.85546875" style="7" customWidth="1"/>
    <col min="7425" max="7678" width="9" style="7"/>
    <col min="7679" max="7679" width="38.7109375" style="7" customWidth="1"/>
    <col min="7680" max="7680" width="34.85546875" style="7" customWidth="1"/>
    <col min="7681" max="7934" width="9" style="7"/>
    <col min="7935" max="7935" width="38.7109375" style="7" customWidth="1"/>
    <col min="7936" max="7936" width="34.85546875" style="7" customWidth="1"/>
    <col min="7937" max="8190" width="9" style="7"/>
    <col min="8191" max="8191" width="38.7109375" style="7" customWidth="1"/>
    <col min="8192" max="8192" width="34.85546875" style="7" customWidth="1"/>
    <col min="8193" max="8446" width="9" style="7"/>
    <col min="8447" max="8447" width="38.7109375" style="7" customWidth="1"/>
    <col min="8448" max="8448" width="34.85546875" style="7" customWidth="1"/>
    <col min="8449" max="8702" width="9" style="7"/>
    <col min="8703" max="8703" width="38.7109375" style="7" customWidth="1"/>
    <col min="8704" max="8704" width="34.85546875" style="7" customWidth="1"/>
    <col min="8705" max="8958" width="9" style="7"/>
    <col min="8959" max="8959" width="38.7109375" style="7" customWidth="1"/>
    <col min="8960" max="8960" width="34.85546875" style="7" customWidth="1"/>
    <col min="8961" max="9214" width="9" style="7"/>
    <col min="9215" max="9215" width="38.7109375" style="7" customWidth="1"/>
    <col min="9216" max="9216" width="34.85546875" style="7" customWidth="1"/>
    <col min="9217" max="9470" width="9" style="7"/>
    <col min="9471" max="9471" width="38.7109375" style="7" customWidth="1"/>
    <col min="9472" max="9472" width="34.85546875" style="7" customWidth="1"/>
    <col min="9473" max="9726" width="9" style="7"/>
    <col min="9727" max="9727" width="38.7109375" style="7" customWidth="1"/>
    <col min="9728" max="9728" width="34.85546875" style="7" customWidth="1"/>
    <col min="9729" max="9982" width="9" style="7"/>
    <col min="9983" max="9983" width="38.7109375" style="7" customWidth="1"/>
    <col min="9984" max="9984" width="34.85546875" style="7" customWidth="1"/>
    <col min="9985" max="10238" width="9" style="7"/>
    <col min="10239" max="10239" width="38.7109375" style="7" customWidth="1"/>
    <col min="10240" max="10240" width="34.85546875" style="7" customWidth="1"/>
    <col min="10241" max="10494" width="9" style="7"/>
    <col min="10495" max="10495" width="38.7109375" style="7" customWidth="1"/>
    <col min="10496" max="10496" width="34.85546875" style="7" customWidth="1"/>
    <col min="10497" max="10750" width="9" style="7"/>
    <col min="10751" max="10751" width="38.7109375" style="7" customWidth="1"/>
    <col min="10752" max="10752" width="34.85546875" style="7" customWidth="1"/>
    <col min="10753" max="11006" width="9" style="7"/>
    <col min="11007" max="11007" width="38.7109375" style="7" customWidth="1"/>
    <col min="11008" max="11008" width="34.85546875" style="7" customWidth="1"/>
    <col min="11009" max="11262" width="9" style="7"/>
    <col min="11263" max="11263" width="38.7109375" style="7" customWidth="1"/>
    <col min="11264" max="11264" width="34.85546875" style="7" customWidth="1"/>
    <col min="11265" max="11518" width="9" style="7"/>
    <col min="11519" max="11519" width="38.7109375" style="7" customWidth="1"/>
    <col min="11520" max="11520" width="34.85546875" style="7" customWidth="1"/>
    <col min="11521" max="11774" width="9" style="7"/>
    <col min="11775" max="11775" width="38.7109375" style="7" customWidth="1"/>
    <col min="11776" max="11776" width="34.85546875" style="7" customWidth="1"/>
    <col min="11777" max="12030" width="9" style="7"/>
    <col min="12031" max="12031" width="38.7109375" style="7" customWidth="1"/>
    <col min="12032" max="12032" width="34.85546875" style="7" customWidth="1"/>
    <col min="12033" max="12286" width="9" style="7"/>
    <col min="12287" max="12287" width="38.7109375" style="7" customWidth="1"/>
    <col min="12288" max="12288" width="34.85546875" style="7" customWidth="1"/>
    <col min="12289" max="12542" width="9" style="7"/>
    <col min="12543" max="12543" width="38.7109375" style="7" customWidth="1"/>
    <col min="12544" max="12544" width="34.85546875" style="7" customWidth="1"/>
    <col min="12545" max="12798" width="9" style="7"/>
    <col min="12799" max="12799" width="38.7109375" style="7" customWidth="1"/>
    <col min="12800" max="12800" width="34.85546875" style="7" customWidth="1"/>
    <col min="12801" max="13054" width="9" style="7"/>
    <col min="13055" max="13055" width="38.7109375" style="7" customWidth="1"/>
    <col min="13056" max="13056" width="34.85546875" style="7" customWidth="1"/>
    <col min="13057" max="13310" width="9" style="7"/>
    <col min="13311" max="13311" width="38.7109375" style="7" customWidth="1"/>
    <col min="13312" max="13312" width="34.85546875" style="7" customWidth="1"/>
    <col min="13313" max="13566" width="9" style="7"/>
    <col min="13567" max="13567" width="38.7109375" style="7" customWidth="1"/>
    <col min="13568" max="13568" width="34.85546875" style="7" customWidth="1"/>
    <col min="13569" max="13822" width="9" style="7"/>
    <col min="13823" max="13823" width="38.7109375" style="7" customWidth="1"/>
    <col min="13824" max="13824" width="34.85546875" style="7" customWidth="1"/>
    <col min="13825" max="14078" width="9" style="7"/>
    <col min="14079" max="14079" width="38.7109375" style="7" customWidth="1"/>
    <col min="14080" max="14080" width="34.85546875" style="7" customWidth="1"/>
    <col min="14081" max="14334" width="9" style="7"/>
    <col min="14335" max="14335" width="38.7109375" style="7" customWidth="1"/>
    <col min="14336" max="14336" width="34.85546875" style="7" customWidth="1"/>
    <col min="14337" max="14590" width="9" style="7"/>
    <col min="14591" max="14591" width="38.7109375" style="7" customWidth="1"/>
    <col min="14592" max="14592" width="34.85546875" style="7" customWidth="1"/>
    <col min="14593" max="14846" width="9" style="7"/>
    <col min="14847" max="14847" width="38.7109375" style="7" customWidth="1"/>
    <col min="14848" max="14848" width="34.85546875" style="7" customWidth="1"/>
    <col min="14849" max="15102" width="9" style="7"/>
    <col min="15103" max="15103" width="38.7109375" style="7" customWidth="1"/>
    <col min="15104" max="15104" width="34.85546875" style="7" customWidth="1"/>
    <col min="15105" max="15358" width="9" style="7"/>
    <col min="15359" max="15359" width="38.7109375" style="7" customWidth="1"/>
    <col min="15360" max="15360" width="34.85546875" style="7" customWidth="1"/>
    <col min="15361" max="15614" width="9" style="7"/>
    <col min="15615" max="15615" width="38.7109375" style="7" customWidth="1"/>
    <col min="15616" max="15616" width="34.85546875" style="7" customWidth="1"/>
    <col min="15617" max="15870" width="9" style="7"/>
    <col min="15871" max="15871" width="38.7109375" style="7" customWidth="1"/>
    <col min="15872" max="15872" width="34.85546875" style="7" customWidth="1"/>
    <col min="15873" max="16126" width="9" style="7"/>
    <col min="16127" max="16127" width="38.7109375" style="7" customWidth="1"/>
    <col min="16128" max="16128" width="34.85546875" style="7" customWidth="1"/>
    <col min="16129" max="16381" width="9" style="7"/>
    <col min="16382" max="16384" width="9" style="7" customWidth="1"/>
  </cols>
  <sheetData>
    <row r="1" spans="1:4" ht="42" customHeight="1" x14ac:dyDescent="0.25">
      <c r="A1" s="200" t="s">
        <v>72</v>
      </c>
      <c r="B1" s="200"/>
      <c r="C1" s="145"/>
    </row>
    <row r="2" spans="1:4" x14ac:dyDescent="0.25">
      <c r="A2" s="201"/>
      <c r="B2" s="201"/>
      <c r="C2" s="201"/>
    </row>
    <row r="3" spans="1:4" ht="15.75" x14ac:dyDescent="0.25">
      <c r="A3" s="202" t="s">
        <v>3</v>
      </c>
      <c r="B3" s="202"/>
      <c r="C3" s="146"/>
    </row>
    <row r="4" spans="1:4" x14ac:dyDescent="0.25">
      <c r="A4" s="159"/>
      <c r="B4" s="159"/>
      <c r="C4" s="159"/>
    </row>
    <row r="5" spans="1:4" x14ac:dyDescent="0.25">
      <c r="A5" s="216" t="s">
        <v>24</v>
      </c>
      <c r="B5" s="216"/>
      <c r="C5" s="147"/>
    </row>
    <row r="6" spans="1:4" x14ac:dyDescent="0.25">
      <c r="A6" s="205" t="s">
        <v>54</v>
      </c>
      <c r="B6" s="206"/>
      <c r="C6" s="148"/>
    </row>
    <row r="7" spans="1:4" x14ac:dyDescent="0.25">
      <c r="A7" s="205" t="s">
        <v>4</v>
      </c>
      <c r="B7" s="206"/>
      <c r="C7" s="149"/>
    </row>
    <row r="8" spans="1:4" x14ac:dyDescent="0.25">
      <c r="A8" s="144" t="s">
        <v>139</v>
      </c>
      <c r="B8" s="21">
        <v>14082897</v>
      </c>
      <c r="C8" s="149"/>
    </row>
    <row r="9" spans="1:4" x14ac:dyDescent="0.25">
      <c r="A9" s="144" t="s">
        <v>141</v>
      </c>
      <c r="B9" s="21">
        <v>-2136222</v>
      </c>
      <c r="C9" s="149"/>
    </row>
    <row r="10" spans="1:4" x14ac:dyDescent="0.25">
      <c r="A10" s="144" t="s">
        <v>142</v>
      </c>
      <c r="B10" s="21">
        <v>-10000000</v>
      </c>
      <c r="C10" s="149"/>
    </row>
    <row r="11" spans="1:4" x14ac:dyDescent="0.25">
      <c r="A11" s="144" t="s">
        <v>124</v>
      </c>
      <c r="B11" s="4">
        <v>-28000000</v>
      </c>
      <c r="C11" s="149"/>
    </row>
    <row r="12" spans="1:4" x14ac:dyDescent="0.25">
      <c r="A12" s="144" t="s">
        <v>75</v>
      </c>
      <c r="B12" s="21">
        <f>202137876-3376466</f>
        <v>198761410</v>
      </c>
      <c r="C12" s="217">
        <f>SUM(B12:B13)</f>
        <v>202137876</v>
      </c>
    </row>
    <row r="13" spans="1:4" x14ac:dyDescent="0.25">
      <c r="A13" s="144" t="s">
        <v>302</v>
      </c>
      <c r="B13" s="4">
        <v>3376466</v>
      </c>
      <c r="C13" s="218"/>
      <c r="D13" s="7" t="s">
        <v>94</v>
      </c>
    </row>
    <row r="14" spans="1:4" x14ac:dyDescent="0.25">
      <c r="A14" s="144" t="s">
        <v>297</v>
      </c>
      <c r="B14" s="4">
        <f>367605+327929+615116+471525</f>
        <v>1782175</v>
      </c>
      <c r="C14" s="150"/>
    </row>
    <row r="15" spans="1:4" x14ac:dyDescent="0.25">
      <c r="A15" s="144" t="s">
        <v>298</v>
      </c>
      <c r="B15" s="4">
        <f>56637+56637+56635+56635</f>
        <v>226544</v>
      </c>
      <c r="C15" s="150"/>
    </row>
    <row r="16" spans="1:4" x14ac:dyDescent="0.25">
      <c r="A16" s="144" t="s">
        <v>299</v>
      </c>
      <c r="B16" s="4">
        <f>39599+35368+35368+35368</f>
        <v>145703</v>
      </c>
      <c r="C16" s="150"/>
    </row>
    <row r="17" spans="1:4" x14ac:dyDescent="0.25">
      <c r="A17" s="144" t="s">
        <v>99</v>
      </c>
      <c r="B17" s="4">
        <v>318205763</v>
      </c>
      <c r="C17" s="142"/>
    </row>
    <row r="18" spans="1:4" x14ac:dyDescent="0.25">
      <c r="A18" s="144" t="s">
        <v>123</v>
      </c>
      <c r="B18" s="4">
        <v>15000000</v>
      </c>
    </row>
    <row r="19" spans="1:4" x14ac:dyDescent="0.25">
      <c r="A19" s="144" t="s">
        <v>136</v>
      </c>
      <c r="B19" s="4">
        <v>-4408000</v>
      </c>
    </row>
    <row r="20" spans="1:4" x14ac:dyDescent="0.25">
      <c r="A20" s="144" t="s">
        <v>304</v>
      </c>
      <c r="B20" s="4">
        <v>1200000</v>
      </c>
    </row>
    <row r="21" spans="1:4" x14ac:dyDescent="0.25">
      <c r="A21" s="144" t="s">
        <v>137</v>
      </c>
      <c r="B21" s="4">
        <v>-1663704</v>
      </c>
    </row>
    <row r="22" spans="1:4" x14ac:dyDescent="0.25">
      <c r="A22" s="144" t="s">
        <v>138</v>
      </c>
      <c r="B22" s="4">
        <f>-449199</f>
        <v>-449199</v>
      </c>
    </row>
    <row r="23" spans="1:4" x14ac:dyDescent="0.25">
      <c r="A23" s="14" t="s">
        <v>7</v>
      </c>
      <c r="B23" s="5">
        <f>SUM(B8:B22)</f>
        <v>506123833</v>
      </c>
      <c r="C23" s="151">
        <v>501056890</v>
      </c>
    </row>
    <row r="24" spans="1:4" ht="22.5" customHeight="1" x14ac:dyDescent="0.25">
      <c r="A24" s="6"/>
      <c r="B24" s="6"/>
      <c r="C24" s="20"/>
    </row>
    <row r="25" spans="1:4" ht="15.75" thickBot="1" x14ac:dyDescent="0.3">
      <c r="A25" s="214" t="s">
        <v>8</v>
      </c>
      <c r="B25" s="215"/>
      <c r="C25" s="12"/>
    </row>
    <row r="26" spans="1:4" x14ac:dyDescent="0.25">
      <c r="A26" s="51" t="s">
        <v>74</v>
      </c>
      <c r="B26" s="59">
        <v>2578608</v>
      </c>
      <c r="C26" s="143"/>
    </row>
    <row r="27" spans="1:4" x14ac:dyDescent="0.25">
      <c r="A27" s="52" t="s">
        <v>104</v>
      </c>
      <c r="B27" s="60">
        <v>500000</v>
      </c>
      <c r="C27" s="143"/>
    </row>
    <row r="28" spans="1:4" ht="15.75" thickBot="1" x14ac:dyDescent="0.3">
      <c r="A28" s="53" t="s">
        <v>105</v>
      </c>
      <c r="B28" s="61">
        <v>2800000</v>
      </c>
      <c r="C28" s="152"/>
    </row>
    <row r="29" spans="1:4" ht="15.75" thickBot="1" x14ac:dyDescent="0.3">
      <c r="A29" s="53" t="s">
        <v>349</v>
      </c>
      <c r="B29" s="61">
        <v>35000</v>
      </c>
      <c r="C29" s="142"/>
    </row>
    <row r="30" spans="1:4" ht="45" x14ac:dyDescent="0.25">
      <c r="A30" s="211" t="s">
        <v>125</v>
      </c>
      <c r="B30" s="59">
        <v>13157291</v>
      </c>
      <c r="C30" s="153" t="s">
        <v>92</v>
      </c>
      <c r="D30" s="154">
        <f>11305667+22611333+377378+9286455</f>
        <v>43580833</v>
      </c>
    </row>
    <row r="31" spans="1:4" x14ac:dyDescent="0.25">
      <c r="A31" s="212"/>
      <c r="B31" s="60">
        <f>D30-B30</f>
        <v>30423542</v>
      </c>
    </row>
    <row r="32" spans="1:4" x14ac:dyDescent="0.25">
      <c r="A32" s="54" t="s">
        <v>108</v>
      </c>
      <c r="B32" s="60">
        <v>2500000</v>
      </c>
    </row>
    <row r="33" spans="1:4" ht="30.75" customHeight="1" thickBot="1" x14ac:dyDescent="0.3">
      <c r="A33" s="55" t="s">
        <v>117</v>
      </c>
      <c r="B33" s="61">
        <f>272000*1.175</f>
        <v>319600</v>
      </c>
    </row>
    <row r="34" spans="1:4" ht="30" x14ac:dyDescent="0.25">
      <c r="A34" s="56" t="s">
        <v>112</v>
      </c>
      <c r="B34" s="62">
        <v>8219989</v>
      </c>
    </row>
    <row r="35" spans="1:4" ht="15.75" thickBot="1" x14ac:dyDescent="0.3">
      <c r="A35" s="57" t="s">
        <v>95</v>
      </c>
      <c r="B35" s="63">
        <v>318205763</v>
      </c>
    </row>
    <row r="36" spans="1:4" x14ac:dyDescent="0.25">
      <c r="A36" s="51" t="s">
        <v>106</v>
      </c>
      <c r="B36" s="59">
        <v>51000000</v>
      </c>
    </row>
    <row r="37" spans="1:4" ht="15.75" thickBot="1" x14ac:dyDescent="0.3">
      <c r="A37" s="53" t="s">
        <v>107</v>
      </c>
      <c r="B37" s="61">
        <v>2000000</v>
      </c>
    </row>
    <row r="38" spans="1:4" x14ac:dyDescent="0.25">
      <c r="A38" s="51" t="s">
        <v>41</v>
      </c>
      <c r="B38" s="59">
        <v>3900000</v>
      </c>
    </row>
    <row r="39" spans="1:4" ht="15.75" thickBot="1" x14ac:dyDescent="0.3">
      <c r="A39" s="53" t="s">
        <v>102</v>
      </c>
      <c r="B39" s="61">
        <f>705800+133000+28000</f>
        <v>866800</v>
      </c>
    </row>
    <row r="40" spans="1:4" x14ac:dyDescent="0.25">
      <c r="A40" s="58" t="s">
        <v>93</v>
      </c>
      <c r="B40" s="65">
        <f>6276532*1.27</f>
        <v>7971195.6399999997</v>
      </c>
    </row>
    <row r="41" spans="1:4" ht="30" x14ac:dyDescent="0.25">
      <c r="A41" s="58" t="s">
        <v>96</v>
      </c>
      <c r="B41" s="65">
        <f>(24000*4)+(4201*4)</f>
        <v>112804</v>
      </c>
      <c r="C41" s="155" t="s">
        <v>100</v>
      </c>
    </row>
    <row r="42" spans="1:4" x14ac:dyDescent="0.25">
      <c r="A42" s="58" t="s">
        <v>55</v>
      </c>
      <c r="B42" s="65">
        <f>-1669545+274357+1200000</f>
        <v>-195188</v>
      </c>
      <c r="C42" s="155"/>
    </row>
    <row r="43" spans="1:4" x14ac:dyDescent="0.25">
      <c r="A43" s="57" t="s">
        <v>127</v>
      </c>
      <c r="B43" s="63">
        <f>-3412791-4463694-1</f>
        <v>-7876486</v>
      </c>
      <c r="C43" s="155"/>
    </row>
    <row r="44" spans="1:4" x14ac:dyDescent="0.25">
      <c r="A44" s="57" t="s">
        <v>134</v>
      </c>
      <c r="B44" s="63">
        <f>-765997+178400+6176</f>
        <v>-581421</v>
      </c>
      <c r="C44" s="155"/>
    </row>
    <row r="45" spans="1:4" ht="15.75" thickBot="1" x14ac:dyDescent="0.3">
      <c r="A45" s="57" t="s">
        <v>103</v>
      </c>
      <c r="B45" s="63">
        <v>1500000</v>
      </c>
      <c r="C45" s="155"/>
    </row>
    <row r="46" spans="1:4" x14ac:dyDescent="0.25">
      <c r="A46" s="51" t="s">
        <v>113</v>
      </c>
      <c r="B46" s="59">
        <f>2472000*1.27</f>
        <v>3139440</v>
      </c>
      <c r="C46" s="155"/>
    </row>
    <row r="47" spans="1:4" ht="15.75" thickBot="1" x14ac:dyDescent="0.3">
      <c r="A47" s="53" t="s">
        <v>114</v>
      </c>
      <c r="B47" s="61">
        <f>B46*0.08*1.27</f>
        <v>318967.10399999999</v>
      </c>
      <c r="C47" s="155"/>
    </row>
    <row r="48" spans="1:4" x14ac:dyDescent="0.25">
      <c r="A48" s="58" t="s">
        <v>119</v>
      </c>
      <c r="B48" s="161">
        <v>11000000</v>
      </c>
      <c r="C48" s="160"/>
      <c r="D48" s="162"/>
    </row>
    <row r="49" spans="1:4" x14ac:dyDescent="0.25">
      <c r="A49" s="58" t="s">
        <v>350</v>
      </c>
      <c r="B49" s="65">
        <v>16100000</v>
      </c>
      <c r="C49" s="160"/>
      <c r="D49" s="162"/>
    </row>
    <row r="50" spans="1:4" x14ac:dyDescent="0.25">
      <c r="A50" s="58" t="s">
        <v>118</v>
      </c>
      <c r="B50" s="65">
        <v>7000000</v>
      </c>
      <c r="C50" s="160"/>
      <c r="D50" s="162"/>
    </row>
    <row r="51" spans="1:4" x14ac:dyDescent="0.25">
      <c r="A51" s="58" t="s">
        <v>121</v>
      </c>
      <c r="B51" s="65">
        <v>2500000</v>
      </c>
      <c r="C51" s="64"/>
    </row>
    <row r="52" spans="1:4" x14ac:dyDescent="0.25">
      <c r="A52" s="58" t="s">
        <v>135</v>
      </c>
      <c r="B52" s="65">
        <v>10000000</v>
      </c>
      <c r="C52" s="64"/>
    </row>
    <row r="53" spans="1:4" x14ac:dyDescent="0.25">
      <c r="A53" s="58" t="s">
        <v>120</v>
      </c>
      <c r="B53" s="65">
        <v>5000000</v>
      </c>
      <c r="C53" s="64"/>
    </row>
    <row r="54" spans="1:4" x14ac:dyDescent="0.25">
      <c r="A54" s="58" t="s">
        <v>128</v>
      </c>
      <c r="B54" s="65">
        <f>B13</f>
        <v>3376466</v>
      </c>
      <c r="C54" s="155"/>
    </row>
    <row r="55" spans="1:4" x14ac:dyDescent="0.25">
      <c r="A55" s="58" t="s">
        <v>122</v>
      </c>
      <c r="B55" s="65">
        <f>6820000*0.7*1.27</f>
        <v>6062980</v>
      </c>
      <c r="C55" s="155"/>
    </row>
    <row r="56" spans="1:4" x14ac:dyDescent="0.25">
      <c r="A56" s="58" t="s">
        <v>111</v>
      </c>
      <c r="B56" s="65">
        <v>2500000</v>
      </c>
      <c r="C56" s="155"/>
    </row>
    <row r="57" spans="1:4" x14ac:dyDescent="0.25">
      <c r="A57" s="58" t="s">
        <v>109</v>
      </c>
      <c r="B57" s="65">
        <v>800000</v>
      </c>
      <c r="C57" s="155"/>
    </row>
    <row r="58" spans="1:4" x14ac:dyDescent="0.25">
      <c r="A58" s="58" t="s">
        <v>110</v>
      </c>
      <c r="B58" s="65">
        <v>200000</v>
      </c>
      <c r="C58" s="155"/>
    </row>
    <row r="59" spans="1:4" x14ac:dyDescent="0.25">
      <c r="A59" s="58" t="s">
        <v>115</v>
      </c>
      <c r="B59" s="65">
        <v>500000</v>
      </c>
      <c r="C59" s="155"/>
    </row>
    <row r="60" spans="1:4" x14ac:dyDescent="0.25">
      <c r="A60" s="58" t="s">
        <v>116</v>
      </c>
      <c r="B60" s="65">
        <v>100000</v>
      </c>
      <c r="C60" s="155"/>
    </row>
    <row r="61" spans="1:4" x14ac:dyDescent="0.25">
      <c r="A61" s="58" t="s">
        <v>126</v>
      </c>
      <c r="B61" s="65">
        <v>500000</v>
      </c>
      <c r="C61" s="155"/>
    </row>
    <row r="62" spans="1:4" x14ac:dyDescent="0.25">
      <c r="A62" s="58" t="s">
        <v>300</v>
      </c>
      <c r="B62" s="65">
        <v>-135000</v>
      </c>
      <c r="C62" s="155"/>
    </row>
    <row r="63" spans="1:4" x14ac:dyDescent="0.25">
      <c r="A63" s="58" t="s">
        <v>301</v>
      </c>
      <c r="B63" s="65">
        <f>241055-250000+400000</f>
        <v>391055</v>
      </c>
      <c r="C63" s="155"/>
    </row>
    <row r="64" spans="1:4" x14ac:dyDescent="0.25">
      <c r="A64" s="58" t="s">
        <v>303</v>
      </c>
      <c r="B64" s="65">
        <v>-1074803</v>
      </c>
      <c r="C64" s="155"/>
    </row>
    <row r="65" spans="1:3" x14ac:dyDescent="0.25">
      <c r="A65" s="58" t="s">
        <v>140</v>
      </c>
      <c r="B65" s="65">
        <f>-1263715-12927-111706</f>
        <v>-1388348</v>
      </c>
      <c r="C65" s="155"/>
    </row>
    <row r="66" spans="1:3" x14ac:dyDescent="0.25">
      <c r="A66" s="58" t="s">
        <v>51</v>
      </c>
      <c r="B66" s="65">
        <f>1801753-6176+1</f>
        <v>1795578</v>
      </c>
      <c r="C66" s="154"/>
    </row>
    <row r="67" spans="1:3" x14ac:dyDescent="0.25">
      <c r="A67" s="27" t="s">
        <v>7</v>
      </c>
      <c r="B67" s="28">
        <f>SUM(B26:B66)</f>
        <v>506123832.74399996</v>
      </c>
      <c r="C67" s="154"/>
    </row>
    <row r="70" spans="1:3" x14ac:dyDescent="0.25">
      <c r="A70" s="210" t="s">
        <v>25</v>
      </c>
      <c r="B70" s="210"/>
      <c r="C70" s="147"/>
    </row>
    <row r="71" spans="1:3" x14ac:dyDescent="0.25">
      <c r="A71" s="213" t="s">
        <v>53</v>
      </c>
      <c r="B71" s="213"/>
      <c r="C71" s="30"/>
    </row>
    <row r="72" spans="1:3" x14ac:dyDescent="0.25">
      <c r="A72" s="198" t="s">
        <v>4</v>
      </c>
      <c r="B72" s="199"/>
    </row>
    <row r="73" spans="1:3" x14ac:dyDescent="0.25">
      <c r="A73" s="26" t="s">
        <v>75</v>
      </c>
      <c r="B73" s="21">
        <v>4765997</v>
      </c>
    </row>
    <row r="74" spans="1:3" s="163" customFormat="1" x14ac:dyDescent="0.25">
      <c r="A74" s="26" t="s">
        <v>305</v>
      </c>
      <c r="B74" s="21">
        <v>-683176</v>
      </c>
    </row>
    <row r="75" spans="1:3" x14ac:dyDescent="0.25">
      <c r="A75" s="26" t="s">
        <v>9</v>
      </c>
      <c r="B75" s="21">
        <f>-587597+6176</f>
        <v>-581421</v>
      </c>
    </row>
    <row r="76" spans="1:3" x14ac:dyDescent="0.25">
      <c r="A76" s="26" t="s">
        <v>288</v>
      </c>
      <c r="B76" s="21">
        <v>50000</v>
      </c>
    </row>
    <row r="77" spans="1:3" x14ac:dyDescent="0.25">
      <c r="A77" s="14" t="s">
        <v>7</v>
      </c>
      <c r="B77" s="5">
        <f>SUM(B73:B76)</f>
        <v>3551400</v>
      </c>
      <c r="C77" s="152"/>
    </row>
    <row r="78" spans="1:3" ht="22.5" customHeight="1" x14ac:dyDescent="0.25">
      <c r="A78" s="6"/>
      <c r="B78" s="6"/>
      <c r="C78" s="20"/>
    </row>
    <row r="79" spans="1:3" x14ac:dyDescent="0.25">
      <c r="A79" s="207" t="s">
        <v>8</v>
      </c>
      <c r="B79" s="209"/>
    </row>
    <row r="80" spans="1:3" x14ac:dyDescent="0.25">
      <c r="A80" s="18" t="s">
        <v>290</v>
      </c>
      <c r="B80" s="167">
        <v>50878</v>
      </c>
    </row>
    <row r="81" spans="1:3" x14ac:dyDescent="0.25">
      <c r="A81" s="18" t="s">
        <v>291</v>
      </c>
      <c r="B81" s="167">
        <v>19122</v>
      </c>
    </row>
    <row r="82" spans="1:3" x14ac:dyDescent="0.25">
      <c r="A82" s="26" t="s">
        <v>289</v>
      </c>
      <c r="B82" s="167">
        <f>158400</f>
        <v>158400</v>
      </c>
    </row>
    <row r="83" spans="1:3" x14ac:dyDescent="0.25">
      <c r="A83" s="26" t="s">
        <v>129</v>
      </c>
      <c r="B83" s="167">
        <f>300000-22000</f>
        <v>278000</v>
      </c>
    </row>
    <row r="84" spans="1:3" x14ac:dyDescent="0.25">
      <c r="A84" s="26" t="s">
        <v>130</v>
      </c>
      <c r="B84" s="167">
        <f>300000-25000</f>
        <v>275000</v>
      </c>
    </row>
    <row r="85" spans="1:3" x14ac:dyDescent="0.25">
      <c r="A85" s="26" t="s">
        <v>131</v>
      </c>
      <c r="B85" s="167">
        <f>800000-200000</f>
        <v>600000</v>
      </c>
    </row>
    <row r="86" spans="1:3" x14ac:dyDescent="0.25">
      <c r="A86" s="26" t="s">
        <v>132</v>
      </c>
      <c r="B86" s="167">
        <f>300000-30000</f>
        <v>270000</v>
      </c>
    </row>
    <row r="87" spans="1:3" x14ac:dyDescent="0.25">
      <c r="A87" s="26" t="s">
        <v>133</v>
      </c>
      <c r="B87" s="167">
        <f>300000-50000</f>
        <v>250000</v>
      </c>
    </row>
    <row r="88" spans="1:3" x14ac:dyDescent="0.25">
      <c r="A88" s="26" t="s">
        <v>60</v>
      </c>
      <c r="B88" s="167">
        <f>2000000-300000-50000</f>
        <v>1650000</v>
      </c>
    </row>
    <row r="89" spans="1:3" x14ac:dyDescent="0.25">
      <c r="A89" s="27" t="s">
        <v>7</v>
      </c>
      <c r="B89" s="5">
        <f>SUM(B80:B88)</f>
        <v>3551400</v>
      </c>
    </row>
    <row r="92" spans="1:3" x14ac:dyDescent="0.25">
      <c r="A92" s="210" t="s">
        <v>24</v>
      </c>
      <c r="B92" s="210"/>
      <c r="C92" s="147"/>
    </row>
    <row r="93" spans="1:3" x14ac:dyDescent="0.25">
      <c r="A93" s="30" t="s">
        <v>52</v>
      </c>
      <c r="B93" s="30"/>
      <c r="C93" s="30"/>
    </row>
    <row r="94" spans="1:3" x14ac:dyDescent="0.25">
      <c r="A94" s="198" t="s">
        <v>4</v>
      </c>
      <c r="B94" s="199"/>
    </row>
    <row r="95" spans="1:3" x14ac:dyDescent="0.25">
      <c r="A95" s="26" t="s">
        <v>75</v>
      </c>
      <c r="B95" s="21">
        <v>3912791</v>
      </c>
    </row>
    <row r="96" spans="1:3" x14ac:dyDescent="0.25">
      <c r="A96" s="29" t="s">
        <v>9</v>
      </c>
      <c r="B96" s="21">
        <f>-4463694-3412791-1</f>
        <v>-7876486</v>
      </c>
    </row>
    <row r="97" spans="1:3" x14ac:dyDescent="0.25">
      <c r="A97" s="29" t="s">
        <v>137</v>
      </c>
      <c r="B97" s="21">
        <v>-776160</v>
      </c>
    </row>
    <row r="98" spans="1:3" x14ac:dyDescent="0.25">
      <c r="A98" s="29" t="s">
        <v>287</v>
      </c>
      <c r="B98" s="21">
        <f>-209564+1</f>
        <v>-209563</v>
      </c>
    </row>
    <row r="99" spans="1:3" x14ac:dyDescent="0.25">
      <c r="A99" s="14" t="s">
        <v>7</v>
      </c>
      <c r="B99" s="5">
        <f>SUM(B95:B98)</f>
        <v>-4949418</v>
      </c>
      <c r="C99" s="152"/>
    </row>
    <row r="100" spans="1:3" ht="33.75" customHeight="1" x14ac:dyDescent="0.25">
      <c r="A100" s="6"/>
      <c r="B100" s="6"/>
      <c r="C100" s="20"/>
    </row>
    <row r="101" spans="1:3" x14ac:dyDescent="0.25">
      <c r="A101" s="207" t="s">
        <v>8</v>
      </c>
      <c r="B101" s="209"/>
    </row>
    <row r="102" spans="1:3" x14ac:dyDescent="0.25">
      <c r="A102" s="29" t="s">
        <v>307</v>
      </c>
      <c r="B102" s="21">
        <v>-4290880</v>
      </c>
    </row>
    <row r="103" spans="1:3" x14ac:dyDescent="0.25">
      <c r="A103" s="29" t="s">
        <v>308</v>
      </c>
      <c r="B103" s="21">
        <v>-1158538</v>
      </c>
    </row>
    <row r="104" spans="1:3" x14ac:dyDescent="0.25">
      <c r="A104" s="29" t="s">
        <v>309</v>
      </c>
      <c r="B104" s="21">
        <f>500000-0.3</f>
        <v>499999.7</v>
      </c>
    </row>
    <row r="105" spans="1:3" x14ac:dyDescent="0.25">
      <c r="A105" s="29"/>
      <c r="B105" s="21"/>
    </row>
    <row r="106" spans="1:3" x14ac:dyDescent="0.25">
      <c r="A106" s="27" t="s">
        <v>7</v>
      </c>
      <c r="B106" s="5">
        <f>SUM(B102:B105)</f>
        <v>-4949418.3</v>
      </c>
    </row>
    <row r="109" spans="1:3" x14ac:dyDescent="0.25">
      <c r="A109" s="210" t="s">
        <v>25</v>
      </c>
      <c r="B109" s="210"/>
      <c r="C109" s="147"/>
    </row>
    <row r="110" spans="1:3" x14ac:dyDescent="0.25">
      <c r="A110" s="156" t="s">
        <v>26</v>
      </c>
      <c r="B110" s="156"/>
      <c r="C110" s="148"/>
    </row>
    <row r="111" spans="1:3" x14ac:dyDescent="0.25">
      <c r="A111" s="198" t="s">
        <v>4</v>
      </c>
      <c r="B111" s="199"/>
    </row>
    <row r="112" spans="1:3" x14ac:dyDescent="0.25">
      <c r="A112" s="26" t="s">
        <v>75</v>
      </c>
      <c r="B112" s="21">
        <v>3711163</v>
      </c>
    </row>
    <row r="113" spans="1:3" s="164" customFormat="1" x14ac:dyDescent="0.25">
      <c r="A113" s="26" t="s">
        <v>306</v>
      </c>
      <c r="B113" s="21">
        <v>-1200000</v>
      </c>
    </row>
    <row r="114" spans="1:3" x14ac:dyDescent="0.25">
      <c r="A114" s="26" t="s">
        <v>9</v>
      </c>
      <c r="B114" s="21">
        <f>-1395188+1200000</f>
        <v>-195188</v>
      </c>
    </row>
    <row r="115" spans="1:3" x14ac:dyDescent="0.25">
      <c r="A115" s="26" t="s">
        <v>293</v>
      </c>
      <c r="B115" s="21">
        <v>-2441471</v>
      </c>
    </row>
    <row r="116" spans="1:3" x14ac:dyDescent="0.25">
      <c r="A116" s="26" t="s">
        <v>292</v>
      </c>
      <c r="B116" s="21">
        <v>-640080</v>
      </c>
    </row>
    <row r="117" spans="1:3" x14ac:dyDescent="0.25">
      <c r="A117" s="26" t="s">
        <v>310</v>
      </c>
      <c r="B117" s="21">
        <v>-172822</v>
      </c>
    </row>
    <row r="118" spans="1:3" x14ac:dyDescent="0.25">
      <c r="A118" s="17" t="s">
        <v>7</v>
      </c>
      <c r="B118" s="5">
        <f>SUM(B112:B117)</f>
        <v>-938398</v>
      </c>
      <c r="C118" s="152"/>
    </row>
    <row r="119" spans="1:3" ht="24.75" customHeight="1" x14ac:dyDescent="0.25">
      <c r="A119" s="6"/>
      <c r="B119" s="6"/>
      <c r="C119" s="22"/>
    </row>
    <row r="120" spans="1:3" x14ac:dyDescent="0.25">
      <c r="A120" s="207" t="s">
        <v>8</v>
      </c>
      <c r="B120" s="208"/>
    </row>
    <row r="121" spans="1:3" x14ac:dyDescent="0.25">
      <c r="A121" s="50" t="s">
        <v>294</v>
      </c>
      <c r="B121" s="4">
        <f>-1467540-15011-129723</f>
        <v>-1612274</v>
      </c>
    </row>
    <row r="122" spans="1:3" x14ac:dyDescent="0.25">
      <c r="A122" s="50" t="s">
        <v>97</v>
      </c>
      <c r="B122" s="4">
        <v>1782175</v>
      </c>
      <c r="C122" s="155"/>
    </row>
    <row r="123" spans="1:3" x14ac:dyDescent="0.25">
      <c r="A123" s="50" t="s">
        <v>101</v>
      </c>
      <c r="B123" s="4">
        <f>(24200*4)+(4235*4)</f>
        <v>113740</v>
      </c>
      <c r="C123" s="155"/>
    </row>
    <row r="124" spans="1:3" x14ac:dyDescent="0.25">
      <c r="A124" s="157" t="s">
        <v>98</v>
      </c>
      <c r="B124" s="4">
        <f>B16</f>
        <v>145703</v>
      </c>
      <c r="C124" s="155"/>
    </row>
    <row r="125" spans="1:3" x14ac:dyDescent="0.25">
      <c r="A125" s="158" t="s">
        <v>295</v>
      </c>
      <c r="B125" s="4">
        <v>-1076960</v>
      </c>
      <c r="C125" s="155"/>
    </row>
    <row r="126" spans="1:3" x14ac:dyDescent="0.25">
      <c r="A126" s="158" t="s">
        <v>296</v>
      </c>
      <c r="B126" s="4">
        <f>-290779-3</f>
        <v>-290782</v>
      </c>
      <c r="C126" s="155"/>
    </row>
    <row r="127" spans="1:3" x14ac:dyDescent="0.25">
      <c r="A127" s="17" t="s">
        <v>7</v>
      </c>
      <c r="B127" s="5">
        <f>SUM(B121:B126)</f>
        <v>-938398</v>
      </c>
      <c r="C127" s="154"/>
    </row>
    <row r="130" spans="1:2" x14ac:dyDescent="0.25">
      <c r="A130" s="7" t="s">
        <v>73</v>
      </c>
    </row>
    <row r="132" spans="1:2" x14ac:dyDescent="0.25">
      <c r="A132" s="31" t="s">
        <v>0</v>
      </c>
      <c r="B132" s="31" t="s">
        <v>1</v>
      </c>
    </row>
    <row r="133" spans="1:2" x14ac:dyDescent="0.25">
      <c r="A133" s="31" t="s">
        <v>6</v>
      </c>
      <c r="B133" s="31" t="s">
        <v>2</v>
      </c>
    </row>
    <row r="136" spans="1:2" x14ac:dyDescent="0.25">
      <c r="A136" s="7" t="s">
        <v>68</v>
      </c>
    </row>
  </sheetData>
  <mergeCells count="19">
    <mergeCell ref="A30:A31"/>
    <mergeCell ref="A92:B92"/>
    <mergeCell ref="A1:B1"/>
    <mergeCell ref="A70:B70"/>
    <mergeCell ref="A71:B71"/>
    <mergeCell ref="A6:B6"/>
    <mergeCell ref="A72:B72"/>
    <mergeCell ref="A79:B79"/>
    <mergeCell ref="A25:B25"/>
    <mergeCell ref="A2:C2"/>
    <mergeCell ref="A7:B7"/>
    <mergeCell ref="A3:B3"/>
    <mergeCell ref="A5:B5"/>
    <mergeCell ref="C12:C13"/>
    <mergeCell ref="A120:B120"/>
    <mergeCell ref="A111:B111"/>
    <mergeCell ref="A94:B94"/>
    <mergeCell ref="A109:B109"/>
    <mergeCell ref="A101:B1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6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43" zoomScale="85" zoomScaleNormal="85" workbookViewId="0">
      <selection activeCell="C14" sqref="C14"/>
    </sheetView>
  </sheetViews>
  <sheetFormatPr defaultRowHeight="15" x14ac:dyDescent="0.25"/>
  <cols>
    <col min="1" max="1" width="59.5703125" style="32" customWidth="1"/>
    <col min="2" max="2" width="25.5703125" style="32" customWidth="1"/>
    <col min="3" max="3" width="20.7109375" style="32" customWidth="1"/>
    <col min="4" max="4" width="19" style="32" bestFit="1" customWidth="1"/>
    <col min="5" max="5" width="58" style="32" bestFit="1" customWidth="1"/>
    <col min="6" max="6" width="49.7109375" style="32" bestFit="1" customWidth="1"/>
    <col min="7" max="7" width="32" style="32" customWidth="1"/>
    <col min="8" max="257" width="9.140625" style="32"/>
    <col min="258" max="258" width="38.7109375" style="32" customWidth="1"/>
    <col min="259" max="259" width="34.85546875" style="32" customWidth="1"/>
    <col min="260" max="513" width="9.140625" style="32"/>
    <col min="514" max="514" width="38.7109375" style="32" customWidth="1"/>
    <col min="515" max="515" width="34.85546875" style="32" customWidth="1"/>
    <col min="516" max="769" width="9.140625" style="32"/>
    <col min="770" max="770" width="38.7109375" style="32" customWidth="1"/>
    <col min="771" max="771" width="34.85546875" style="32" customWidth="1"/>
    <col min="772" max="1025" width="9.140625" style="32"/>
    <col min="1026" max="1026" width="38.7109375" style="32" customWidth="1"/>
    <col min="1027" max="1027" width="34.85546875" style="32" customWidth="1"/>
    <col min="1028" max="1281" width="9.140625" style="32"/>
    <col min="1282" max="1282" width="38.7109375" style="32" customWidth="1"/>
    <col min="1283" max="1283" width="34.85546875" style="32" customWidth="1"/>
    <col min="1284" max="1537" width="9.140625" style="32"/>
    <col min="1538" max="1538" width="38.7109375" style="32" customWidth="1"/>
    <col min="1539" max="1539" width="34.85546875" style="32" customWidth="1"/>
    <col min="1540" max="1793" width="9.140625" style="32"/>
    <col min="1794" max="1794" width="38.7109375" style="32" customWidth="1"/>
    <col min="1795" max="1795" width="34.85546875" style="32" customWidth="1"/>
    <col min="1796" max="2049" width="9.140625" style="32"/>
    <col min="2050" max="2050" width="38.7109375" style="32" customWidth="1"/>
    <col min="2051" max="2051" width="34.85546875" style="32" customWidth="1"/>
    <col min="2052" max="2305" width="9.140625" style="32"/>
    <col min="2306" max="2306" width="38.7109375" style="32" customWidth="1"/>
    <col min="2307" max="2307" width="34.85546875" style="32" customWidth="1"/>
    <col min="2308" max="2561" width="9.140625" style="32"/>
    <col min="2562" max="2562" width="38.7109375" style="32" customWidth="1"/>
    <col min="2563" max="2563" width="34.85546875" style="32" customWidth="1"/>
    <col min="2564" max="2817" width="9.140625" style="32"/>
    <col min="2818" max="2818" width="38.7109375" style="32" customWidth="1"/>
    <col min="2819" max="2819" width="34.85546875" style="32" customWidth="1"/>
    <col min="2820" max="3073" width="9.140625" style="32"/>
    <col min="3074" max="3074" width="38.7109375" style="32" customWidth="1"/>
    <col min="3075" max="3075" width="34.85546875" style="32" customWidth="1"/>
    <col min="3076" max="3329" width="9.140625" style="32"/>
    <col min="3330" max="3330" width="38.7109375" style="32" customWidth="1"/>
    <col min="3331" max="3331" width="34.85546875" style="32" customWidth="1"/>
    <col min="3332" max="3585" width="9.140625" style="32"/>
    <col min="3586" max="3586" width="38.7109375" style="32" customWidth="1"/>
    <col min="3587" max="3587" width="34.85546875" style="32" customWidth="1"/>
    <col min="3588" max="3841" width="9.140625" style="32"/>
    <col min="3842" max="3842" width="38.7109375" style="32" customWidth="1"/>
    <col min="3843" max="3843" width="34.85546875" style="32" customWidth="1"/>
    <col min="3844" max="4097" width="9.140625" style="32"/>
    <col min="4098" max="4098" width="38.7109375" style="32" customWidth="1"/>
    <col min="4099" max="4099" width="34.85546875" style="32" customWidth="1"/>
    <col min="4100" max="4353" width="9.140625" style="32"/>
    <col min="4354" max="4354" width="38.7109375" style="32" customWidth="1"/>
    <col min="4355" max="4355" width="34.85546875" style="32" customWidth="1"/>
    <col min="4356" max="4609" width="9.140625" style="32"/>
    <col min="4610" max="4610" width="38.7109375" style="32" customWidth="1"/>
    <col min="4611" max="4611" width="34.85546875" style="32" customWidth="1"/>
    <col min="4612" max="4865" width="9.140625" style="32"/>
    <col min="4866" max="4866" width="38.7109375" style="32" customWidth="1"/>
    <col min="4867" max="4867" width="34.85546875" style="32" customWidth="1"/>
    <col min="4868" max="5121" width="9.140625" style="32"/>
    <col min="5122" max="5122" width="38.7109375" style="32" customWidth="1"/>
    <col min="5123" max="5123" width="34.85546875" style="32" customWidth="1"/>
    <col min="5124" max="5377" width="9.140625" style="32"/>
    <col min="5378" max="5378" width="38.7109375" style="32" customWidth="1"/>
    <col min="5379" max="5379" width="34.85546875" style="32" customWidth="1"/>
    <col min="5380" max="5633" width="9.140625" style="32"/>
    <col min="5634" max="5634" width="38.7109375" style="32" customWidth="1"/>
    <col min="5635" max="5635" width="34.85546875" style="32" customWidth="1"/>
    <col min="5636" max="5889" width="9.140625" style="32"/>
    <col min="5890" max="5890" width="38.7109375" style="32" customWidth="1"/>
    <col min="5891" max="5891" width="34.85546875" style="32" customWidth="1"/>
    <col min="5892" max="6145" width="9.140625" style="32"/>
    <col min="6146" max="6146" width="38.7109375" style="32" customWidth="1"/>
    <col min="6147" max="6147" width="34.85546875" style="32" customWidth="1"/>
    <col min="6148" max="6401" width="9.140625" style="32"/>
    <col min="6402" max="6402" width="38.7109375" style="32" customWidth="1"/>
    <col min="6403" max="6403" width="34.85546875" style="32" customWidth="1"/>
    <col min="6404" max="6657" width="9.140625" style="32"/>
    <col min="6658" max="6658" width="38.7109375" style="32" customWidth="1"/>
    <col min="6659" max="6659" width="34.85546875" style="32" customWidth="1"/>
    <col min="6660" max="6913" width="9.140625" style="32"/>
    <col min="6914" max="6914" width="38.7109375" style="32" customWidth="1"/>
    <col min="6915" max="6915" width="34.85546875" style="32" customWidth="1"/>
    <col min="6916" max="7169" width="9.140625" style="32"/>
    <col min="7170" max="7170" width="38.7109375" style="32" customWidth="1"/>
    <col min="7171" max="7171" width="34.85546875" style="32" customWidth="1"/>
    <col min="7172" max="7425" width="9.140625" style="32"/>
    <col min="7426" max="7426" width="38.7109375" style="32" customWidth="1"/>
    <col min="7427" max="7427" width="34.85546875" style="32" customWidth="1"/>
    <col min="7428" max="7681" width="9.140625" style="32"/>
    <col min="7682" max="7682" width="38.7109375" style="32" customWidth="1"/>
    <col min="7683" max="7683" width="34.85546875" style="32" customWidth="1"/>
    <col min="7684" max="7937" width="9.140625" style="32"/>
    <col min="7938" max="7938" width="38.7109375" style="32" customWidth="1"/>
    <col min="7939" max="7939" width="34.85546875" style="32" customWidth="1"/>
    <col min="7940" max="8193" width="9.140625" style="32"/>
    <col min="8194" max="8194" width="38.7109375" style="32" customWidth="1"/>
    <col min="8195" max="8195" width="34.85546875" style="32" customWidth="1"/>
    <col min="8196" max="8449" width="9.140625" style="32"/>
    <col min="8450" max="8450" width="38.7109375" style="32" customWidth="1"/>
    <col min="8451" max="8451" width="34.85546875" style="32" customWidth="1"/>
    <col min="8452" max="8705" width="9.140625" style="32"/>
    <col min="8706" max="8706" width="38.7109375" style="32" customWidth="1"/>
    <col min="8707" max="8707" width="34.85546875" style="32" customWidth="1"/>
    <col min="8708" max="8961" width="9.140625" style="32"/>
    <col min="8962" max="8962" width="38.7109375" style="32" customWidth="1"/>
    <col min="8963" max="8963" width="34.85546875" style="32" customWidth="1"/>
    <col min="8964" max="9217" width="9.140625" style="32"/>
    <col min="9218" max="9218" width="38.7109375" style="32" customWidth="1"/>
    <col min="9219" max="9219" width="34.85546875" style="32" customWidth="1"/>
    <col min="9220" max="9473" width="9.140625" style="32"/>
    <col min="9474" max="9474" width="38.7109375" style="32" customWidth="1"/>
    <col min="9475" max="9475" width="34.85546875" style="32" customWidth="1"/>
    <col min="9476" max="9729" width="9.140625" style="32"/>
    <col min="9730" max="9730" width="38.7109375" style="32" customWidth="1"/>
    <col min="9731" max="9731" width="34.85546875" style="32" customWidth="1"/>
    <col min="9732" max="9985" width="9.140625" style="32"/>
    <col min="9986" max="9986" width="38.7109375" style="32" customWidth="1"/>
    <col min="9987" max="9987" width="34.85546875" style="32" customWidth="1"/>
    <col min="9988" max="10241" width="9.140625" style="32"/>
    <col min="10242" max="10242" width="38.7109375" style="32" customWidth="1"/>
    <col min="10243" max="10243" width="34.85546875" style="32" customWidth="1"/>
    <col min="10244" max="10497" width="9.140625" style="32"/>
    <col min="10498" max="10498" width="38.7109375" style="32" customWidth="1"/>
    <col min="10499" max="10499" width="34.85546875" style="32" customWidth="1"/>
    <col min="10500" max="10753" width="9.140625" style="32"/>
    <col min="10754" max="10754" width="38.7109375" style="32" customWidth="1"/>
    <col min="10755" max="10755" width="34.85546875" style="32" customWidth="1"/>
    <col min="10756" max="11009" width="9.140625" style="32"/>
    <col min="11010" max="11010" width="38.7109375" style="32" customWidth="1"/>
    <col min="11011" max="11011" width="34.85546875" style="32" customWidth="1"/>
    <col min="11012" max="11265" width="9.140625" style="32"/>
    <col min="11266" max="11266" width="38.7109375" style="32" customWidth="1"/>
    <col min="11267" max="11267" width="34.85546875" style="32" customWidth="1"/>
    <col min="11268" max="11521" width="9.140625" style="32"/>
    <col min="11522" max="11522" width="38.7109375" style="32" customWidth="1"/>
    <col min="11523" max="11523" width="34.85546875" style="32" customWidth="1"/>
    <col min="11524" max="11777" width="9.140625" style="32"/>
    <col min="11778" max="11778" width="38.7109375" style="32" customWidth="1"/>
    <col min="11779" max="11779" width="34.85546875" style="32" customWidth="1"/>
    <col min="11780" max="12033" width="9.140625" style="32"/>
    <col min="12034" max="12034" width="38.7109375" style="32" customWidth="1"/>
    <col min="12035" max="12035" width="34.85546875" style="32" customWidth="1"/>
    <col min="12036" max="12289" width="9.140625" style="32"/>
    <col min="12290" max="12290" width="38.7109375" style="32" customWidth="1"/>
    <col min="12291" max="12291" width="34.85546875" style="32" customWidth="1"/>
    <col min="12292" max="12545" width="9.140625" style="32"/>
    <col min="12546" max="12546" width="38.7109375" style="32" customWidth="1"/>
    <col min="12547" max="12547" width="34.85546875" style="32" customWidth="1"/>
    <col min="12548" max="12801" width="9.140625" style="32"/>
    <col min="12802" max="12802" width="38.7109375" style="32" customWidth="1"/>
    <col min="12803" max="12803" width="34.85546875" style="32" customWidth="1"/>
    <col min="12804" max="13057" width="9.140625" style="32"/>
    <col min="13058" max="13058" width="38.7109375" style="32" customWidth="1"/>
    <col min="13059" max="13059" width="34.85546875" style="32" customWidth="1"/>
    <col min="13060" max="13313" width="9.140625" style="32"/>
    <col min="13314" max="13314" width="38.7109375" style="32" customWidth="1"/>
    <col min="13315" max="13315" width="34.85546875" style="32" customWidth="1"/>
    <col min="13316" max="13569" width="9.140625" style="32"/>
    <col min="13570" max="13570" width="38.7109375" style="32" customWidth="1"/>
    <col min="13571" max="13571" width="34.85546875" style="32" customWidth="1"/>
    <col min="13572" max="13825" width="9.140625" style="32"/>
    <col min="13826" max="13826" width="38.7109375" style="32" customWidth="1"/>
    <col min="13827" max="13827" width="34.85546875" style="32" customWidth="1"/>
    <col min="13828" max="14081" width="9.140625" style="32"/>
    <col min="14082" max="14082" width="38.7109375" style="32" customWidth="1"/>
    <col min="14083" max="14083" width="34.85546875" style="32" customWidth="1"/>
    <col min="14084" max="14337" width="9.140625" style="32"/>
    <col min="14338" max="14338" width="38.7109375" style="32" customWidth="1"/>
    <col min="14339" max="14339" width="34.85546875" style="32" customWidth="1"/>
    <col min="14340" max="14593" width="9.140625" style="32"/>
    <col min="14594" max="14594" width="38.7109375" style="32" customWidth="1"/>
    <col min="14595" max="14595" width="34.85546875" style="32" customWidth="1"/>
    <col min="14596" max="14849" width="9.140625" style="32"/>
    <col min="14850" max="14850" width="38.7109375" style="32" customWidth="1"/>
    <col min="14851" max="14851" width="34.85546875" style="32" customWidth="1"/>
    <col min="14852" max="15105" width="9.140625" style="32"/>
    <col min="15106" max="15106" width="38.7109375" style="32" customWidth="1"/>
    <col min="15107" max="15107" width="34.85546875" style="32" customWidth="1"/>
    <col min="15108" max="15361" width="9.140625" style="32"/>
    <col min="15362" max="15362" width="38.7109375" style="32" customWidth="1"/>
    <col min="15363" max="15363" width="34.85546875" style="32" customWidth="1"/>
    <col min="15364" max="15617" width="9.140625" style="32"/>
    <col min="15618" max="15618" width="38.7109375" style="32" customWidth="1"/>
    <col min="15619" max="15619" width="34.85546875" style="32" customWidth="1"/>
    <col min="15620" max="15873" width="9.140625" style="32"/>
    <col min="15874" max="15874" width="38.7109375" style="32" customWidth="1"/>
    <col min="15875" max="15875" width="34.85546875" style="32" customWidth="1"/>
    <col min="15876" max="16129" width="9.140625" style="32"/>
    <col min="16130" max="16130" width="38.7109375" style="32" customWidth="1"/>
    <col min="16131" max="16131" width="34.85546875" style="32" customWidth="1"/>
    <col min="16132" max="16384" width="9.140625" style="32"/>
  </cols>
  <sheetData>
    <row r="1" spans="1:4" ht="42" customHeight="1" x14ac:dyDescent="0.25">
      <c r="A1" s="220" t="s">
        <v>76</v>
      </c>
      <c r="B1" s="220"/>
      <c r="C1" s="15"/>
    </row>
    <row r="2" spans="1:4" x14ac:dyDescent="0.25">
      <c r="A2" s="221"/>
      <c r="B2" s="221"/>
      <c r="C2" s="221"/>
    </row>
    <row r="3" spans="1:4" ht="15.75" x14ac:dyDescent="0.25">
      <c r="A3" s="222" t="s">
        <v>3</v>
      </c>
      <c r="B3" s="222"/>
      <c r="C3" s="33"/>
    </row>
    <row r="4" spans="1:4" x14ac:dyDescent="0.25">
      <c r="A4" s="223"/>
      <c r="B4" s="223"/>
      <c r="C4" s="223"/>
    </row>
    <row r="5" spans="1:4" x14ac:dyDescent="0.25">
      <c r="A5" s="223" t="s">
        <v>24</v>
      </c>
      <c r="B5" s="223"/>
    </row>
    <row r="6" spans="1:4" x14ac:dyDescent="0.25">
      <c r="A6" s="224" t="s">
        <v>54</v>
      </c>
      <c r="B6" s="224"/>
      <c r="C6" s="2"/>
    </row>
    <row r="7" spans="1:4" x14ac:dyDescent="0.25">
      <c r="A7" s="224" t="s">
        <v>4</v>
      </c>
      <c r="B7" s="224"/>
      <c r="C7" s="2"/>
    </row>
    <row r="8" spans="1:4" x14ac:dyDescent="0.25">
      <c r="A8" s="34" t="s">
        <v>77</v>
      </c>
      <c r="B8" s="35">
        <v>194288026</v>
      </c>
    </row>
    <row r="9" spans="1:4" x14ac:dyDescent="0.25">
      <c r="A9" s="34" t="s">
        <v>78</v>
      </c>
      <c r="B9" s="3">
        <v>2435139</v>
      </c>
      <c r="C9" s="11"/>
    </row>
    <row r="10" spans="1:4" x14ac:dyDescent="0.25">
      <c r="A10" s="34" t="s">
        <v>5</v>
      </c>
      <c r="B10" s="3">
        <v>408213</v>
      </c>
      <c r="C10" s="11"/>
      <c r="D10" s="16"/>
    </row>
    <row r="11" spans="1:4" x14ac:dyDescent="0.25">
      <c r="A11" s="34" t="s">
        <v>79</v>
      </c>
      <c r="B11" s="3">
        <v>281904</v>
      </c>
      <c r="C11" s="11"/>
    </row>
    <row r="12" spans="1:4" x14ac:dyDescent="0.25">
      <c r="A12" s="34" t="s">
        <v>80</v>
      </c>
      <c r="B12" s="3">
        <v>5289600</v>
      </c>
    </row>
    <row r="13" spans="1:4" x14ac:dyDescent="0.25">
      <c r="A13" s="34" t="s">
        <v>81</v>
      </c>
      <c r="B13" s="3">
        <v>4860000</v>
      </c>
    </row>
    <row r="14" spans="1:4" x14ac:dyDescent="0.25">
      <c r="A14" s="34" t="s">
        <v>82</v>
      </c>
      <c r="B14" s="3">
        <v>17900007</v>
      </c>
    </row>
    <row r="15" spans="1:4" x14ac:dyDescent="0.25">
      <c r="A15" s="34" t="s">
        <v>83</v>
      </c>
      <c r="B15" s="3">
        <v>219900</v>
      </c>
    </row>
    <row r="16" spans="1:4" x14ac:dyDescent="0.25">
      <c r="A16" s="36" t="s">
        <v>7</v>
      </c>
      <c r="B16" s="37">
        <f>SUM(B8:B15)</f>
        <v>225682789</v>
      </c>
    </row>
    <row r="17" spans="1:4" ht="22.5" customHeight="1" x14ac:dyDescent="0.25">
      <c r="A17" s="38"/>
      <c r="B17" s="38"/>
      <c r="C17" s="24"/>
      <c r="D17" s="10"/>
    </row>
    <row r="18" spans="1:4" x14ac:dyDescent="0.25">
      <c r="A18" s="225" t="s">
        <v>8</v>
      </c>
      <c r="B18" s="226"/>
      <c r="C18" s="39"/>
    </row>
    <row r="19" spans="1:4" ht="30" x14ac:dyDescent="0.25">
      <c r="A19" s="8" t="s">
        <v>58</v>
      </c>
      <c r="B19" s="40">
        <v>924000</v>
      </c>
    </row>
    <row r="20" spans="1:4" ht="45" x14ac:dyDescent="0.25">
      <c r="A20" s="41" t="s">
        <v>69</v>
      </c>
      <c r="B20" s="40">
        <v>19694598</v>
      </c>
    </row>
    <row r="21" spans="1:4" x14ac:dyDescent="0.25">
      <c r="A21" s="9" t="s">
        <v>57</v>
      </c>
      <c r="B21" s="3">
        <v>1482408</v>
      </c>
    </row>
    <row r="22" spans="1:4" x14ac:dyDescent="0.25">
      <c r="A22" s="9" t="s">
        <v>27</v>
      </c>
      <c r="B22" s="3">
        <v>400000</v>
      </c>
    </row>
    <row r="23" spans="1:4" x14ac:dyDescent="0.25">
      <c r="A23" s="9" t="s">
        <v>28</v>
      </c>
      <c r="B23" s="3">
        <v>114000</v>
      </c>
    </row>
    <row r="24" spans="1:4" x14ac:dyDescent="0.25">
      <c r="A24" s="9" t="s">
        <v>29</v>
      </c>
      <c r="B24" s="3">
        <v>6613414</v>
      </c>
    </row>
    <row r="25" spans="1:4" x14ac:dyDescent="0.25">
      <c r="A25" s="9" t="s">
        <v>30</v>
      </c>
      <c r="B25" s="3">
        <v>1168088</v>
      </c>
    </row>
    <row r="26" spans="1:4" x14ac:dyDescent="0.25">
      <c r="A26" s="9" t="s">
        <v>31</v>
      </c>
      <c r="B26" s="3">
        <v>12178810</v>
      </c>
    </row>
    <row r="27" spans="1:4" x14ac:dyDescent="0.25">
      <c r="A27" s="9" t="s">
        <v>32</v>
      </c>
      <c r="B27" s="3">
        <v>36705882</v>
      </c>
    </row>
    <row r="28" spans="1:4" x14ac:dyDescent="0.25">
      <c r="A28" s="9" t="s">
        <v>33</v>
      </c>
      <c r="B28" s="3">
        <v>27597871</v>
      </c>
    </row>
    <row r="29" spans="1:4" x14ac:dyDescent="0.25">
      <c r="A29" s="9" t="s">
        <v>34</v>
      </c>
      <c r="B29" s="3">
        <v>8661400</v>
      </c>
    </row>
    <row r="30" spans="1:4" x14ac:dyDescent="0.25">
      <c r="A30" s="9" t="s">
        <v>64</v>
      </c>
      <c r="B30" s="3">
        <v>200000</v>
      </c>
    </row>
    <row r="31" spans="1:4" x14ac:dyDescent="0.25">
      <c r="A31" s="9" t="s">
        <v>35</v>
      </c>
      <c r="B31" s="3">
        <v>1111123</v>
      </c>
    </row>
    <row r="32" spans="1:4" x14ac:dyDescent="0.25">
      <c r="A32" s="9" t="s">
        <v>36</v>
      </c>
      <c r="B32" s="3">
        <v>194158</v>
      </c>
    </row>
    <row r="33" spans="1:2" x14ac:dyDescent="0.25">
      <c r="A33" s="9" t="s">
        <v>37</v>
      </c>
      <c r="B33" s="3">
        <v>432000</v>
      </c>
    </row>
    <row r="34" spans="1:2" x14ac:dyDescent="0.25">
      <c r="A34" s="9" t="s">
        <v>38</v>
      </c>
      <c r="B34" s="3">
        <v>2588006</v>
      </c>
    </row>
    <row r="35" spans="1:2" x14ac:dyDescent="0.25">
      <c r="A35" s="9" t="s">
        <v>39</v>
      </c>
      <c r="B35" s="3">
        <v>1300000</v>
      </c>
    </row>
    <row r="36" spans="1:2" x14ac:dyDescent="0.25">
      <c r="A36" s="9" t="s">
        <v>40</v>
      </c>
      <c r="B36" s="3">
        <v>1500000</v>
      </c>
    </row>
    <row r="37" spans="1:2" x14ac:dyDescent="0.25">
      <c r="A37" s="9" t="s">
        <v>41</v>
      </c>
      <c r="B37" s="3">
        <v>3900000</v>
      </c>
    </row>
    <row r="38" spans="1:2" x14ac:dyDescent="0.25">
      <c r="A38" s="9" t="s">
        <v>42</v>
      </c>
      <c r="B38" s="3">
        <v>75000</v>
      </c>
    </row>
    <row r="39" spans="1:2" x14ac:dyDescent="0.25">
      <c r="A39" s="9" t="s">
        <v>43</v>
      </c>
      <c r="B39" s="3">
        <v>93345</v>
      </c>
    </row>
    <row r="40" spans="1:2" x14ac:dyDescent="0.25">
      <c r="A40" s="9" t="s">
        <v>44</v>
      </c>
      <c r="B40" s="3">
        <v>203035</v>
      </c>
    </row>
    <row r="41" spans="1:2" x14ac:dyDescent="0.25">
      <c r="A41" s="9" t="s">
        <v>45</v>
      </c>
      <c r="B41" s="3">
        <v>44275496</v>
      </c>
    </row>
    <row r="42" spans="1:2" x14ac:dyDescent="0.25">
      <c r="A42" s="9" t="s">
        <v>46</v>
      </c>
      <c r="B42" s="3">
        <v>1000000</v>
      </c>
    </row>
    <row r="43" spans="1:2" x14ac:dyDescent="0.25">
      <c r="A43" s="9" t="s">
        <v>47</v>
      </c>
      <c r="B43" s="3">
        <v>760000</v>
      </c>
    </row>
    <row r="44" spans="1:2" x14ac:dyDescent="0.25">
      <c r="A44" s="9" t="s">
        <v>48</v>
      </c>
      <c r="B44" s="3">
        <v>5215039</v>
      </c>
    </row>
    <row r="45" spans="1:2" x14ac:dyDescent="0.25">
      <c r="A45" s="9" t="s">
        <v>49</v>
      </c>
      <c r="B45" s="3">
        <v>6548782</v>
      </c>
    </row>
    <row r="46" spans="1:2" x14ac:dyDescent="0.25">
      <c r="A46" s="9" t="s">
        <v>50</v>
      </c>
      <c r="B46" s="3">
        <v>24999500</v>
      </c>
    </row>
    <row r="47" spans="1:2" x14ac:dyDescent="0.25">
      <c r="A47" s="9" t="s">
        <v>56</v>
      </c>
      <c r="B47" s="3">
        <v>-94318</v>
      </c>
    </row>
    <row r="48" spans="1:2" x14ac:dyDescent="0.25">
      <c r="A48" s="9" t="s">
        <v>55</v>
      </c>
      <c r="B48" s="3">
        <v>2185484</v>
      </c>
    </row>
    <row r="49" spans="1:4" x14ac:dyDescent="0.25">
      <c r="A49" s="9" t="s">
        <v>63</v>
      </c>
      <c r="B49" s="3">
        <v>219900</v>
      </c>
    </row>
    <row r="50" spans="1:4" x14ac:dyDescent="0.25">
      <c r="A50" s="9" t="s">
        <v>67</v>
      </c>
      <c r="B50" s="3">
        <v>220000</v>
      </c>
    </row>
    <row r="51" spans="1:4" x14ac:dyDescent="0.25">
      <c r="A51" s="9" t="s">
        <v>59</v>
      </c>
      <c r="B51" s="3">
        <f>(24000*7)+(24000*6*0.195)+(24000*0.175)</f>
        <v>200280</v>
      </c>
    </row>
    <row r="52" spans="1:4" x14ac:dyDescent="0.25">
      <c r="A52" s="9" t="s">
        <v>65</v>
      </c>
      <c r="B52" s="3">
        <v>80000</v>
      </c>
    </row>
    <row r="53" spans="1:4" x14ac:dyDescent="0.25">
      <c r="A53" s="9" t="s">
        <v>66</v>
      </c>
      <c r="B53" s="3">
        <v>80000</v>
      </c>
    </row>
    <row r="54" spans="1:4" x14ac:dyDescent="0.25">
      <c r="A54" s="9" t="s">
        <v>70</v>
      </c>
      <c r="B54" s="3">
        <v>1755625</v>
      </c>
    </row>
    <row r="55" spans="1:4" x14ac:dyDescent="0.25">
      <c r="A55" s="9" t="s">
        <v>51</v>
      </c>
      <c r="B55" s="3">
        <v>11099863</v>
      </c>
      <c r="D55" s="3"/>
    </row>
    <row r="56" spans="1:4" x14ac:dyDescent="0.25">
      <c r="A56" s="42" t="s">
        <v>7</v>
      </c>
      <c r="B56" s="43">
        <f>SUM(B19:B55)</f>
        <v>225682789</v>
      </c>
      <c r="D56" s="25"/>
    </row>
    <row r="59" spans="1:4" x14ac:dyDescent="0.25">
      <c r="A59" s="223" t="s">
        <v>25</v>
      </c>
      <c r="B59" s="223"/>
    </row>
    <row r="60" spans="1:4" x14ac:dyDescent="0.25">
      <c r="A60" s="227" t="s">
        <v>53</v>
      </c>
      <c r="B60" s="227"/>
      <c r="C60" s="19"/>
    </row>
    <row r="61" spans="1:4" x14ac:dyDescent="0.25">
      <c r="A61" s="228" t="s">
        <v>4</v>
      </c>
      <c r="B61" s="228"/>
    </row>
    <row r="62" spans="1:4" x14ac:dyDescent="0.25">
      <c r="A62" s="34" t="s">
        <v>77</v>
      </c>
      <c r="B62" s="35">
        <v>1522551</v>
      </c>
    </row>
    <row r="63" spans="1:4" x14ac:dyDescent="0.25">
      <c r="A63" s="34" t="s">
        <v>9</v>
      </c>
      <c r="B63" s="35">
        <v>1755625</v>
      </c>
    </row>
    <row r="64" spans="1:4" x14ac:dyDescent="0.25">
      <c r="A64" s="44" t="s">
        <v>84</v>
      </c>
      <c r="B64" s="35">
        <v>1222108</v>
      </c>
    </row>
    <row r="65" spans="1:5" x14ac:dyDescent="0.25">
      <c r="A65" s="34" t="s">
        <v>85</v>
      </c>
      <c r="B65" s="35">
        <v>400962</v>
      </c>
    </row>
    <row r="66" spans="1:5" x14ac:dyDescent="0.25">
      <c r="A66" s="34" t="s">
        <v>86</v>
      </c>
      <c r="B66" s="3">
        <v>140000</v>
      </c>
    </row>
    <row r="67" spans="1:5" x14ac:dyDescent="0.25">
      <c r="A67" s="36" t="s">
        <v>7</v>
      </c>
      <c r="B67" s="37">
        <f>SUM(B62:B66)</f>
        <v>5041246</v>
      </c>
    </row>
    <row r="68" spans="1:5" ht="22.5" customHeight="1" x14ac:dyDescent="0.25">
      <c r="A68" s="38"/>
      <c r="B68" s="38"/>
      <c r="C68" s="24"/>
      <c r="D68" s="10"/>
      <c r="E68" s="10"/>
    </row>
    <row r="69" spans="1:5" x14ac:dyDescent="0.25">
      <c r="A69" s="219" t="s">
        <v>8</v>
      </c>
      <c r="B69" s="219"/>
    </row>
    <row r="70" spans="1:5" x14ac:dyDescent="0.25">
      <c r="A70" s="34" t="s">
        <v>60</v>
      </c>
      <c r="B70" s="35">
        <v>1281842</v>
      </c>
    </row>
    <row r="71" spans="1:5" x14ac:dyDescent="0.25">
      <c r="A71" s="44" t="s">
        <v>61</v>
      </c>
      <c r="B71" s="35">
        <v>240709</v>
      </c>
    </row>
    <row r="72" spans="1:5" x14ac:dyDescent="0.25">
      <c r="A72" s="34" t="s">
        <v>10</v>
      </c>
      <c r="B72" s="35">
        <v>114720</v>
      </c>
    </row>
    <row r="73" spans="1:5" x14ac:dyDescent="0.25">
      <c r="A73" s="34" t="s">
        <v>11</v>
      </c>
      <c r="B73" s="35">
        <v>1755625</v>
      </c>
    </row>
    <row r="74" spans="1:5" x14ac:dyDescent="0.25">
      <c r="A74" s="34" t="s">
        <v>12</v>
      </c>
      <c r="B74" s="35">
        <v>560000</v>
      </c>
      <c r="C74" s="45"/>
    </row>
    <row r="75" spans="1:5" x14ac:dyDescent="0.25">
      <c r="A75" s="44" t="s">
        <v>13</v>
      </c>
      <c r="B75" s="35">
        <v>387201</v>
      </c>
      <c r="C75" s="45"/>
    </row>
    <row r="76" spans="1:5" x14ac:dyDescent="0.25">
      <c r="A76" s="44" t="s">
        <v>14</v>
      </c>
      <c r="B76" s="35">
        <v>161005</v>
      </c>
      <c r="C76" s="45"/>
    </row>
    <row r="77" spans="1:5" x14ac:dyDescent="0.25">
      <c r="A77" s="44" t="s">
        <v>15</v>
      </c>
      <c r="B77" s="35">
        <v>65545</v>
      </c>
      <c r="C77" s="45"/>
    </row>
    <row r="78" spans="1:5" x14ac:dyDescent="0.25">
      <c r="A78" s="44" t="s">
        <v>16</v>
      </c>
      <c r="B78" s="35">
        <v>29942</v>
      </c>
      <c r="C78" s="45"/>
    </row>
    <row r="79" spans="1:5" x14ac:dyDescent="0.25">
      <c r="A79" s="44" t="s">
        <v>17</v>
      </c>
      <c r="B79" s="35">
        <v>18415</v>
      </c>
      <c r="C79" s="45"/>
    </row>
    <row r="80" spans="1:5" x14ac:dyDescent="0.25">
      <c r="A80" s="44" t="s">
        <v>18</v>
      </c>
      <c r="B80" s="35">
        <v>333236</v>
      </c>
      <c r="C80" s="45"/>
    </row>
    <row r="81" spans="1:5" x14ac:dyDescent="0.25">
      <c r="A81" s="44" t="s">
        <v>19</v>
      </c>
      <c r="B81" s="35">
        <v>37028</v>
      </c>
      <c r="C81" s="45"/>
    </row>
    <row r="82" spans="1:5" x14ac:dyDescent="0.25">
      <c r="A82" s="44" t="s">
        <v>20</v>
      </c>
      <c r="B82" s="35">
        <v>15074</v>
      </c>
      <c r="C82" s="45"/>
    </row>
    <row r="83" spans="1:5" x14ac:dyDescent="0.25">
      <c r="A83" s="44" t="s">
        <v>21</v>
      </c>
      <c r="B83" s="35">
        <v>15624</v>
      </c>
      <c r="C83" s="45"/>
    </row>
    <row r="84" spans="1:5" x14ac:dyDescent="0.25">
      <c r="A84" s="44" t="s">
        <v>71</v>
      </c>
      <c r="B84" s="35">
        <v>25280</v>
      </c>
      <c r="C84" s="46"/>
    </row>
    <row r="85" spans="1:5" x14ac:dyDescent="0.25">
      <c r="A85" s="42" t="s">
        <v>7</v>
      </c>
      <c r="B85" s="37">
        <f>SUM(B70:B84)</f>
        <v>5041246</v>
      </c>
    </row>
    <row r="88" spans="1:5" x14ac:dyDescent="0.25">
      <c r="A88" s="223" t="s">
        <v>24</v>
      </c>
      <c r="B88" s="223"/>
    </row>
    <row r="89" spans="1:5" x14ac:dyDescent="0.25">
      <c r="A89" s="19" t="s">
        <v>52</v>
      </c>
      <c r="B89" s="19"/>
      <c r="C89" s="19"/>
    </row>
    <row r="90" spans="1:5" x14ac:dyDescent="0.25">
      <c r="A90" s="228" t="s">
        <v>4</v>
      </c>
      <c r="B90" s="228"/>
    </row>
    <row r="91" spans="1:5" x14ac:dyDescent="0.25">
      <c r="A91" s="34" t="s">
        <v>77</v>
      </c>
      <c r="B91" s="35">
        <v>694318</v>
      </c>
    </row>
    <row r="92" spans="1:5" x14ac:dyDescent="0.25">
      <c r="A92" s="44" t="s">
        <v>87</v>
      </c>
      <c r="B92" s="35">
        <v>270375</v>
      </c>
    </row>
    <row r="93" spans="1:5" x14ac:dyDescent="0.25">
      <c r="A93" s="44" t="s">
        <v>9</v>
      </c>
      <c r="B93" s="35">
        <v>-94318</v>
      </c>
    </row>
    <row r="94" spans="1:5" x14ac:dyDescent="0.25">
      <c r="A94" s="36" t="s">
        <v>7</v>
      </c>
      <c r="B94" s="37">
        <f>SUM(B91:B93)</f>
        <v>870375</v>
      </c>
    </row>
    <row r="95" spans="1:5" ht="33.75" customHeight="1" x14ac:dyDescent="0.25">
      <c r="A95" s="38"/>
      <c r="B95" s="38"/>
      <c r="C95" s="24"/>
      <c r="D95" s="10"/>
      <c r="E95" s="10"/>
    </row>
    <row r="96" spans="1:5" x14ac:dyDescent="0.25">
      <c r="A96" s="219" t="s">
        <v>8</v>
      </c>
      <c r="B96" s="219"/>
    </row>
    <row r="97" spans="1:5" x14ac:dyDescent="0.25">
      <c r="A97" s="47" t="s">
        <v>88</v>
      </c>
      <c r="B97" s="3">
        <v>600000</v>
      </c>
    </row>
    <row r="98" spans="1:5" x14ac:dyDescent="0.25">
      <c r="A98" s="34" t="s">
        <v>89</v>
      </c>
      <c r="B98" s="35">
        <v>270375</v>
      </c>
    </row>
    <row r="99" spans="1:5" x14ac:dyDescent="0.25">
      <c r="A99" s="42" t="s">
        <v>7</v>
      </c>
      <c r="B99" s="37">
        <f>SUM(B97:B98)</f>
        <v>870375</v>
      </c>
    </row>
    <row r="102" spans="1:5" x14ac:dyDescent="0.25">
      <c r="A102" s="223" t="s">
        <v>25</v>
      </c>
      <c r="B102" s="223"/>
    </row>
    <row r="103" spans="1:5" x14ac:dyDescent="0.25">
      <c r="A103" s="231" t="s">
        <v>26</v>
      </c>
      <c r="B103" s="231"/>
      <c r="C103" s="231"/>
    </row>
    <row r="104" spans="1:5" x14ac:dyDescent="0.25">
      <c r="A104" s="228" t="s">
        <v>4</v>
      </c>
      <c r="B104" s="228"/>
    </row>
    <row r="105" spans="1:5" x14ac:dyDescent="0.25">
      <c r="A105" s="34" t="s">
        <v>77</v>
      </c>
      <c r="B105" s="35">
        <v>828492</v>
      </c>
    </row>
    <row r="106" spans="1:5" x14ac:dyDescent="0.25">
      <c r="A106" s="34" t="s">
        <v>9</v>
      </c>
      <c r="B106" s="35">
        <v>2185484</v>
      </c>
    </row>
    <row r="107" spans="1:5" x14ac:dyDescent="0.25">
      <c r="A107" s="48" t="s">
        <v>7</v>
      </c>
      <c r="B107" s="37">
        <f>SUM(B105:B106)</f>
        <v>3013976</v>
      </c>
    </row>
    <row r="108" spans="1:5" ht="24.75" customHeight="1" x14ac:dyDescent="0.25">
      <c r="A108" s="38"/>
      <c r="B108" s="38"/>
      <c r="C108" s="49"/>
      <c r="D108" s="23"/>
      <c r="E108" s="10"/>
    </row>
    <row r="109" spans="1:5" x14ac:dyDescent="0.25">
      <c r="A109" s="229" t="s">
        <v>8</v>
      </c>
      <c r="B109" s="230"/>
    </row>
    <row r="110" spans="1:5" x14ac:dyDescent="0.25">
      <c r="A110" s="47" t="s">
        <v>90</v>
      </c>
      <c r="B110" s="3">
        <v>30000</v>
      </c>
    </row>
    <row r="111" spans="1:5" x14ac:dyDescent="0.25">
      <c r="A111" s="47" t="s">
        <v>62</v>
      </c>
      <c r="B111" s="3">
        <v>59000</v>
      </c>
    </row>
    <row r="112" spans="1:5" x14ac:dyDescent="0.25">
      <c r="A112" s="34" t="s">
        <v>22</v>
      </c>
      <c r="B112" s="35">
        <v>2447679</v>
      </c>
      <c r="C112" s="24"/>
    </row>
    <row r="113" spans="1:3" x14ac:dyDescent="0.25">
      <c r="A113" s="34" t="s">
        <v>23</v>
      </c>
      <c r="B113" s="35">
        <v>477297</v>
      </c>
      <c r="C113" s="10"/>
    </row>
    <row r="114" spans="1:3" x14ac:dyDescent="0.25">
      <c r="A114" s="48" t="s">
        <v>7</v>
      </c>
      <c r="B114" s="37">
        <f>SUM(B110:B113)</f>
        <v>3013976</v>
      </c>
      <c r="C114" s="10"/>
    </row>
    <row r="117" spans="1:3" x14ac:dyDescent="0.25">
      <c r="A117" s="32" t="s">
        <v>91</v>
      </c>
    </row>
    <row r="119" spans="1:3" x14ac:dyDescent="0.25">
      <c r="A119" s="1" t="s">
        <v>0</v>
      </c>
      <c r="B119" s="1" t="s">
        <v>1</v>
      </c>
    </row>
    <row r="120" spans="1:3" x14ac:dyDescent="0.25">
      <c r="A120" s="1" t="s">
        <v>6</v>
      </c>
      <c r="B120" s="1" t="s">
        <v>2</v>
      </c>
    </row>
    <row r="123" spans="1:3" x14ac:dyDescent="0.25">
      <c r="A123" s="32" t="s">
        <v>68</v>
      </c>
    </row>
  </sheetData>
  <mergeCells count="19">
    <mergeCell ref="A109:B109"/>
    <mergeCell ref="A88:B88"/>
    <mergeCell ref="A90:B90"/>
    <mergeCell ref="A96:B96"/>
    <mergeCell ref="A102:B102"/>
    <mergeCell ref="A103:C103"/>
    <mergeCell ref="A104:B104"/>
    <mergeCell ref="A69:B69"/>
    <mergeCell ref="A1:B1"/>
    <mergeCell ref="A2:C2"/>
    <mergeCell ref="A3:B3"/>
    <mergeCell ref="A4:C4"/>
    <mergeCell ref="A5:B5"/>
    <mergeCell ref="A6:B6"/>
    <mergeCell ref="A7:B7"/>
    <mergeCell ref="A18:B18"/>
    <mergeCell ref="A59:B59"/>
    <mergeCell ref="A60:B60"/>
    <mergeCell ref="A61:B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2"/>
  <sheetViews>
    <sheetView topLeftCell="A25" workbookViewId="0">
      <selection activeCell="C14" sqref="C14"/>
    </sheetView>
  </sheetViews>
  <sheetFormatPr defaultRowHeight="15" x14ac:dyDescent="0.25"/>
  <cols>
    <col min="1" max="1" width="8" style="7" bestFit="1" customWidth="1"/>
    <col min="2" max="7" width="9.140625" style="7"/>
    <col min="8" max="8" width="5.5703125" style="7" customWidth="1"/>
    <col min="9" max="9" width="14.28515625" style="141" customWidth="1"/>
    <col min="10" max="10" width="13" style="7" bestFit="1" customWidth="1"/>
    <col min="11" max="11" width="13.85546875" style="66" bestFit="1" customWidth="1"/>
    <col min="12" max="12" width="13.5703125" style="66" customWidth="1"/>
    <col min="13" max="13" width="5.28515625" style="66" customWidth="1"/>
    <col min="14" max="14" width="9.85546875" style="66" bestFit="1" customWidth="1"/>
    <col min="15" max="16384" width="9.140625" style="66"/>
  </cols>
  <sheetData>
    <row r="1" spans="1:12" ht="36" x14ac:dyDescent="0.25">
      <c r="A1" s="232" t="s">
        <v>286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2" ht="36.75" thickBot="1" x14ac:dyDescent="0.3">
      <c r="A2" s="68"/>
      <c r="B2" s="68"/>
      <c r="C2" s="68"/>
      <c r="D2" s="68"/>
      <c r="E2" s="68"/>
      <c r="F2" s="68"/>
      <c r="G2" s="68"/>
      <c r="H2" s="68"/>
      <c r="I2" s="124"/>
      <c r="J2" s="68"/>
    </row>
    <row r="3" spans="1:12" ht="16.5" thickBot="1" x14ac:dyDescent="0.3">
      <c r="A3" s="69" t="s">
        <v>143</v>
      </c>
      <c r="B3" s="70" t="s">
        <v>144</v>
      </c>
      <c r="C3" s="71"/>
      <c r="D3" s="71"/>
      <c r="E3" s="71"/>
      <c r="F3" s="71"/>
      <c r="G3" s="71"/>
      <c r="H3" s="71"/>
      <c r="I3" s="125"/>
      <c r="J3" s="121">
        <f>SUM(I6:I21)</f>
        <v>-2000000</v>
      </c>
    </row>
    <row r="4" spans="1:12" ht="15.75" x14ac:dyDescent="0.25">
      <c r="A4" s="72"/>
      <c r="B4" s="73"/>
      <c r="C4" s="74"/>
      <c r="D4" s="74"/>
      <c r="E4" s="74"/>
      <c r="F4" s="74"/>
      <c r="G4" s="74"/>
      <c r="H4" s="74"/>
      <c r="I4" s="126"/>
      <c r="J4" s="112"/>
    </row>
    <row r="5" spans="1:12" ht="15.75" x14ac:dyDescent="0.25">
      <c r="A5" s="72"/>
      <c r="B5" s="76" t="s">
        <v>145</v>
      </c>
      <c r="C5" s="74"/>
      <c r="D5" s="74"/>
      <c r="E5" s="74"/>
      <c r="F5" s="74"/>
      <c r="G5" s="74"/>
      <c r="H5" s="74"/>
      <c r="I5" s="126"/>
      <c r="J5" s="112"/>
    </row>
    <row r="6" spans="1:12" x14ac:dyDescent="0.25">
      <c r="A6" s="233" t="s">
        <v>146</v>
      </c>
      <c r="B6" s="77" t="s">
        <v>147</v>
      </c>
      <c r="C6" s="78"/>
      <c r="D6" s="78"/>
      <c r="E6" s="78"/>
      <c r="F6" s="78"/>
      <c r="G6" s="78"/>
      <c r="H6" s="78"/>
      <c r="I6" s="127">
        <v>-2000000</v>
      </c>
      <c r="J6" s="234">
        <f>SUM(I6:I11)</f>
        <v>-2000000</v>
      </c>
      <c r="K6" s="79"/>
    </row>
    <row r="7" spans="1:12" ht="15" customHeight="1" x14ac:dyDescent="0.25">
      <c r="A7" s="233"/>
      <c r="B7" s="77" t="s">
        <v>148</v>
      </c>
      <c r="C7" s="80"/>
      <c r="D7" s="78"/>
      <c r="E7" s="78"/>
      <c r="F7" s="78"/>
      <c r="G7" s="78"/>
      <c r="H7" s="78"/>
      <c r="I7" s="127"/>
      <c r="J7" s="234"/>
      <c r="K7" s="10"/>
    </row>
    <row r="8" spans="1:12" ht="15" customHeight="1" x14ac:dyDescent="0.25">
      <c r="A8" s="233"/>
      <c r="B8" s="81" t="s">
        <v>149</v>
      </c>
      <c r="C8" s="82"/>
      <c r="D8" s="78"/>
      <c r="E8" s="78"/>
      <c r="F8" s="78"/>
      <c r="G8" s="78"/>
      <c r="H8" s="78"/>
      <c r="I8" s="127"/>
      <c r="J8" s="234"/>
      <c r="K8" s="10"/>
    </row>
    <row r="9" spans="1:12" ht="15" customHeight="1" x14ac:dyDescent="0.25">
      <c r="A9" s="233"/>
      <c r="B9" s="81" t="s">
        <v>150</v>
      </c>
      <c r="C9" s="82"/>
      <c r="D9" s="78"/>
      <c r="E9" s="78"/>
      <c r="F9" s="78"/>
      <c r="G9" s="78"/>
      <c r="H9" s="78"/>
      <c r="I9" s="127"/>
      <c r="J9" s="234"/>
    </row>
    <row r="10" spans="1:12" ht="15" customHeight="1" x14ac:dyDescent="0.25">
      <c r="A10" s="233"/>
      <c r="B10" s="81" t="s">
        <v>151</v>
      </c>
      <c r="C10" s="82"/>
      <c r="D10" s="78"/>
      <c r="E10" s="78"/>
      <c r="F10" s="78"/>
      <c r="G10" s="78"/>
      <c r="H10" s="78"/>
      <c r="I10" s="128"/>
      <c r="J10" s="234"/>
    </row>
    <row r="11" spans="1:12" ht="15" customHeight="1" x14ac:dyDescent="0.25">
      <c r="A11" s="233"/>
      <c r="B11" s="81" t="s">
        <v>152</v>
      </c>
      <c r="C11" s="82"/>
      <c r="D11" s="78"/>
      <c r="E11" s="78"/>
      <c r="F11" s="78"/>
      <c r="G11" s="78"/>
      <c r="H11" s="78"/>
      <c r="I11" s="128"/>
      <c r="J11" s="234"/>
    </row>
    <row r="12" spans="1:12" ht="15" customHeight="1" x14ac:dyDescent="0.25">
      <c r="A12" s="235" t="s">
        <v>153</v>
      </c>
      <c r="B12" s="236" t="s">
        <v>154</v>
      </c>
      <c r="C12" s="237"/>
      <c r="D12" s="237"/>
      <c r="E12" s="237"/>
      <c r="F12" s="237"/>
      <c r="G12" s="237"/>
      <c r="H12" s="237"/>
      <c r="I12" s="128"/>
      <c r="J12" s="234">
        <f>SUM(I12:I13)</f>
        <v>0</v>
      </c>
      <c r="L12" s="7"/>
    </row>
    <row r="13" spans="1:12" x14ac:dyDescent="0.25">
      <c r="A13" s="235"/>
      <c r="B13" s="81" t="s">
        <v>155</v>
      </c>
      <c r="C13" s="82"/>
      <c r="D13" s="78"/>
      <c r="E13" s="78"/>
      <c r="F13" s="78"/>
      <c r="G13" s="78"/>
      <c r="H13" s="78"/>
      <c r="I13" s="127"/>
      <c r="J13" s="234"/>
    </row>
    <row r="14" spans="1:12" x14ac:dyDescent="0.25">
      <c r="A14" s="238" t="s">
        <v>156</v>
      </c>
      <c r="B14" s="81" t="s">
        <v>157</v>
      </c>
      <c r="C14" s="82"/>
      <c r="D14" s="78"/>
      <c r="E14" s="78"/>
      <c r="F14" s="78"/>
      <c r="G14" s="78"/>
      <c r="H14" s="78"/>
      <c r="I14" s="127"/>
      <c r="J14" s="234">
        <f>SUM(I14:I20)</f>
        <v>0</v>
      </c>
    </row>
    <row r="15" spans="1:12" x14ac:dyDescent="0.25">
      <c r="A15" s="238"/>
      <c r="B15" s="81" t="s">
        <v>158</v>
      </c>
      <c r="C15" s="82"/>
      <c r="D15" s="78"/>
      <c r="E15" s="78"/>
      <c r="F15" s="78"/>
      <c r="G15" s="78"/>
      <c r="H15" s="78"/>
      <c r="I15" s="127"/>
      <c r="J15" s="234"/>
    </row>
    <row r="16" spans="1:12" x14ac:dyDescent="0.25">
      <c r="A16" s="238"/>
      <c r="B16" s="81" t="s">
        <v>159</v>
      </c>
      <c r="C16" s="82"/>
      <c r="D16" s="78"/>
      <c r="E16" s="78"/>
      <c r="F16" s="78"/>
      <c r="G16" s="78"/>
      <c r="H16" s="78"/>
      <c r="I16" s="127"/>
      <c r="J16" s="234"/>
    </row>
    <row r="17" spans="1:14" x14ac:dyDescent="0.25">
      <c r="A17" s="238"/>
      <c r="B17" s="81" t="s">
        <v>160</v>
      </c>
      <c r="C17" s="82"/>
      <c r="D17" s="78"/>
      <c r="E17" s="78"/>
      <c r="F17" s="78"/>
      <c r="G17" s="78"/>
      <c r="H17" s="78"/>
      <c r="I17" s="127"/>
      <c r="J17" s="234"/>
    </row>
    <row r="18" spans="1:14" x14ac:dyDescent="0.25">
      <c r="A18" s="238"/>
      <c r="B18" s="81" t="s">
        <v>161</v>
      </c>
      <c r="C18" s="82"/>
      <c r="D18" s="78"/>
      <c r="E18" s="78"/>
      <c r="F18" s="78"/>
      <c r="G18" s="78"/>
      <c r="H18" s="78"/>
      <c r="I18" s="127"/>
      <c r="J18" s="234"/>
    </row>
    <row r="19" spans="1:14" x14ac:dyDescent="0.25">
      <c r="A19" s="238"/>
      <c r="B19" s="81" t="s">
        <v>162</v>
      </c>
      <c r="C19" s="82"/>
      <c r="D19" s="78"/>
      <c r="E19" s="78"/>
      <c r="F19" s="78"/>
      <c r="G19" s="78"/>
      <c r="H19" s="78"/>
      <c r="I19" s="127"/>
      <c r="J19" s="234"/>
    </row>
    <row r="20" spans="1:14" x14ac:dyDescent="0.25">
      <c r="A20" s="238"/>
      <c r="B20" s="81" t="s">
        <v>163</v>
      </c>
      <c r="C20" s="82"/>
      <c r="D20" s="78"/>
      <c r="E20" s="78"/>
      <c r="F20" s="78"/>
      <c r="G20" s="78"/>
      <c r="H20" s="78"/>
      <c r="I20" s="127"/>
      <c r="J20" s="234"/>
    </row>
    <row r="21" spans="1:14" x14ac:dyDescent="0.25">
      <c r="A21" s="83" t="s">
        <v>164</v>
      </c>
      <c r="B21" s="81" t="s">
        <v>165</v>
      </c>
      <c r="C21" s="82"/>
      <c r="D21" s="78"/>
      <c r="E21" s="78"/>
      <c r="F21" s="78"/>
      <c r="G21" s="78"/>
      <c r="H21" s="78"/>
      <c r="I21" s="127"/>
      <c r="J21" s="75"/>
    </row>
    <row r="22" spans="1:14" x14ac:dyDescent="0.25">
      <c r="A22" s="84" t="s">
        <v>166</v>
      </c>
      <c r="B22" s="85" t="s">
        <v>167</v>
      </c>
      <c r="C22" s="86"/>
      <c r="D22" s="87"/>
      <c r="E22" s="87"/>
      <c r="F22" s="87"/>
      <c r="G22" s="87"/>
      <c r="H22" s="87"/>
      <c r="I22" s="129"/>
      <c r="J22" s="75"/>
    </row>
    <row r="23" spans="1:14" ht="15.75" thickBot="1" x14ac:dyDescent="0.3">
      <c r="A23" s="74"/>
      <c r="B23" s="88"/>
      <c r="C23" s="89"/>
      <c r="D23" s="74"/>
      <c r="E23" s="74"/>
      <c r="F23" s="74"/>
      <c r="G23" s="74"/>
      <c r="H23" s="74"/>
      <c r="I23" s="126"/>
      <c r="J23" s="75"/>
    </row>
    <row r="24" spans="1:14" ht="16.5" thickBot="1" x14ac:dyDescent="0.3">
      <c r="A24" s="90" t="s">
        <v>168</v>
      </c>
      <c r="B24" s="91" t="s">
        <v>169</v>
      </c>
      <c r="C24" s="92"/>
      <c r="D24" s="92"/>
      <c r="E24" s="92"/>
      <c r="F24" s="92"/>
      <c r="G24" s="92"/>
      <c r="H24" s="92"/>
      <c r="I24" s="130"/>
      <c r="J24" s="122">
        <f>SUM(I29:I34)</f>
        <v>0</v>
      </c>
    </row>
    <row r="25" spans="1:14" ht="15.75" x14ac:dyDescent="0.25">
      <c r="A25" s="72"/>
      <c r="B25" s="73"/>
      <c r="C25" s="74"/>
      <c r="D25" s="74"/>
      <c r="E25" s="74"/>
      <c r="F25" s="74"/>
      <c r="G25" s="74"/>
      <c r="H25" s="74"/>
      <c r="I25" s="126"/>
      <c r="J25" s="112"/>
      <c r="N25" s="10"/>
    </row>
    <row r="26" spans="1:14" x14ac:dyDescent="0.25">
      <c r="A26" s="74"/>
      <c r="B26" s="93" t="s">
        <v>170</v>
      </c>
      <c r="C26" s="94" t="s">
        <v>171</v>
      </c>
      <c r="D26" s="95"/>
      <c r="E26" s="95"/>
      <c r="F26" s="95"/>
      <c r="G26" s="95"/>
      <c r="H26" s="95"/>
      <c r="I26" s="131"/>
      <c r="J26" s="75"/>
    </row>
    <row r="27" spans="1:14" x14ac:dyDescent="0.25">
      <c r="A27" s="74"/>
      <c r="B27" s="96"/>
      <c r="C27" s="76" t="s">
        <v>172</v>
      </c>
      <c r="D27" s="74"/>
      <c r="E27" s="74"/>
      <c r="F27" s="74"/>
      <c r="G27" s="74"/>
      <c r="H27" s="74"/>
      <c r="I27" s="126"/>
      <c r="J27" s="75"/>
    </row>
    <row r="28" spans="1:14" x14ac:dyDescent="0.25">
      <c r="A28" s="74"/>
      <c r="B28" s="96"/>
      <c r="C28" s="74" t="s">
        <v>173</v>
      </c>
      <c r="D28" s="74"/>
      <c r="E28" s="74"/>
      <c r="F28" s="74"/>
      <c r="G28" s="74"/>
      <c r="H28" s="74"/>
      <c r="I28" s="126"/>
      <c r="J28" s="75"/>
    </row>
    <row r="29" spans="1:14" x14ac:dyDescent="0.25">
      <c r="A29" s="74"/>
      <c r="B29" s="97"/>
      <c r="C29" s="98" t="s">
        <v>174</v>
      </c>
      <c r="D29" s="98"/>
      <c r="E29" s="98"/>
      <c r="F29" s="98"/>
      <c r="G29" s="98"/>
      <c r="H29" s="98"/>
      <c r="I29" s="132"/>
      <c r="J29" s="75"/>
    </row>
    <row r="30" spans="1:14" x14ac:dyDescent="0.25">
      <c r="A30" s="74"/>
      <c r="B30" s="99"/>
      <c r="C30" s="74"/>
      <c r="D30" s="74"/>
      <c r="E30" s="74"/>
      <c r="F30" s="74"/>
      <c r="G30" s="74"/>
      <c r="H30" s="74"/>
      <c r="I30" s="126"/>
      <c r="J30" s="75"/>
    </row>
    <row r="31" spans="1:14" x14ac:dyDescent="0.25">
      <c r="A31" s="74"/>
      <c r="B31" s="93" t="s">
        <v>175</v>
      </c>
      <c r="C31" s="94" t="s">
        <v>176</v>
      </c>
      <c r="D31" s="95"/>
      <c r="E31" s="95"/>
      <c r="F31" s="95"/>
      <c r="G31" s="95"/>
      <c r="H31" s="95"/>
      <c r="I31" s="131"/>
      <c r="J31" s="75"/>
    </row>
    <row r="32" spans="1:14" x14ac:dyDescent="0.25">
      <c r="A32" s="74"/>
      <c r="B32" s="96"/>
      <c r="C32" s="76" t="s">
        <v>177</v>
      </c>
      <c r="D32" s="74"/>
      <c r="E32" s="74"/>
      <c r="F32" s="74"/>
      <c r="G32" s="74"/>
      <c r="H32" s="74"/>
      <c r="I32" s="126"/>
      <c r="J32" s="75"/>
    </row>
    <row r="33" spans="1:10" x14ac:dyDescent="0.25">
      <c r="A33" s="74"/>
      <c r="B33" s="96"/>
      <c r="C33" s="74" t="s">
        <v>173</v>
      </c>
      <c r="D33" s="74"/>
      <c r="E33" s="74"/>
      <c r="F33" s="74"/>
      <c r="G33" s="74"/>
      <c r="H33" s="74"/>
      <c r="I33" s="126"/>
      <c r="J33" s="75"/>
    </row>
    <row r="34" spans="1:10" x14ac:dyDescent="0.25">
      <c r="A34" s="74"/>
      <c r="B34" s="97"/>
      <c r="C34" s="98" t="s">
        <v>178</v>
      </c>
      <c r="D34" s="98"/>
      <c r="E34" s="98"/>
      <c r="F34" s="98"/>
      <c r="G34" s="98"/>
      <c r="H34" s="98"/>
      <c r="I34" s="132"/>
      <c r="J34" s="75"/>
    </row>
    <row r="35" spans="1:10" ht="15.75" thickBot="1" x14ac:dyDescent="0.3">
      <c r="A35" s="74"/>
      <c r="B35" s="99"/>
      <c r="C35" s="74"/>
      <c r="D35" s="74"/>
      <c r="E35" s="74"/>
      <c r="F35" s="74"/>
      <c r="G35" s="74"/>
      <c r="H35" s="74"/>
      <c r="I35" s="126"/>
      <c r="J35" s="75"/>
    </row>
    <row r="36" spans="1:10" ht="16.5" thickBot="1" x14ac:dyDescent="0.3">
      <c r="A36" s="100" t="s">
        <v>168</v>
      </c>
      <c r="B36" s="101" t="s">
        <v>179</v>
      </c>
      <c r="C36" s="101"/>
      <c r="D36" s="101"/>
      <c r="E36" s="101"/>
      <c r="F36" s="101"/>
      <c r="G36" s="101"/>
      <c r="H36" s="101"/>
      <c r="I36" s="133"/>
      <c r="J36" s="122">
        <f>SUM(I41:I43)</f>
        <v>0</v>
      </c>
    </row>
    <row r="37" spans="1:10" x14ac:dyDescent="0.25">
      <c r="A37" s="74"/>
      <c r="B37" s="99"/>
      <c r="C37" s="74"/>
      <c r="D37" s="74"/>
      <c r="E37" s="74"/>
      <c r="F37" s="74"/>
      <c r="G37" s="74"/>
      <c r="H37" s="74"/>
      <c r="I37" s="126"/>
      <c r="J37" s="75"/>
    </row>
    <row r="38" spans="1:10" x14ac:dyDescent="0.25">
      <c r="A38" s="74"/>
      <c r="B38" s="93" t="s">
        <v>180</v>
      </c>
      <c r="C38" s="102" t="s">
        <v>181</v>
      </c>
      <c r="D38" s="95"/>
      <c r="E38" s="95"/>
      <c r="F38" s="95"/>
      <c r="G38" s="95"/>
      <c r="H38" s="95"/>
      <c r="I38" s="131"/>
      <c r="J38" s="75"/>
    </row>
    <row r="39" spans="1:10" x14ac:dyDescent="0.25">
      <c r="A39" s="74"/>
      <c r="B39" s="96"/>
      <c r="C39" s="76" t="s">
        <v>182</v>
      </c>
      <c r="D39" s="74"/>
      <c r="E39" s="74"/>
      <c r="F39" s="74"/>
      <c r="G39" s="74"/>
      <c r="H39" s="74"/>
      <c r="I39" s="126"/>
      <c r="J39" s="75"/>
    </row>
    <row r="40" spans="1:10" x14ac:dyDescent="0.25">
      <c r="A40" s="74"/>
      <c r="B40" s="96"/>
      <c r="C40" s="103" t="s">
        <v>183</v>
      </c>
      <c r="D40" s="74"/>
      <c r="E40" s="74"/>
      <c r="F40" s="74"/>
      <c r="G40" s="74"/>
      <c r="H40" s="74"/>
      <c r="I40" s="126"/>
      <c r="J40" s="75"/>
    </row>
    <row r="41" spans="1:10" x14ac:dyDescent="0.25">
      <c r="A41" s="74"/>
      <c r="B41" s="96"/>
      <c r="C41" s="103" t="s">
        <v>184</v>
      </c>
      <c r="D41" s="74"/>
      <c r="E41" s="74"/>
      <c r="F41" s="74"/>
      <c r="G41" s="74"/>
      <c r="H41" s="74"/>
      <c r="I41" s="134"/>
      <c r="J41" s="75"/>
    </row>
    <row r="42" spans="1:10" x14ac:dyDescent="0.25">
      <c r="A42" s="74"/>
      <c r="B42" s="96"/>
      <c r="C42" s="103" t="s">
        <v>185</v>
      </c>
      <c r="D42" s="74"/>
      <c r="E42" s="74"/>
      <c r="F42" s="74"/>
      <c r="G42" s="74"/>
      <c r="H42" s="74"/>
      <c r="I42" s="126"/>
      <c r="J42" s="75"/>
    </row>
    <row r="43" spans="1:10" x14ac:dyDescent="0.25">
      <c r="A43" s="74"/>
      <c r="B43" s="104"/>
      <c r="C43" s="105" t="s">
        <v>186</v>
      </c>
      <c r="D43" s="106"/>
      <c r="E43" s="106"/>
      <c r="F43" s="106"/>
      <c r="G43" s="106"/>
      <c r="H43" s="106"/>
      <c r="I43" s="135"/>
      <c r="J43" s="75"/>
    </row>
    <row r="44" spans="1:10" x14ac:dyDescent="0.25">
      <c r="A44" s="74"/>
      <c r="B44" s="107"/>
      <c r="C44" s="75"/>
      <c r="D44" s="74"/>
      <c r="E44" s="74"/>
      <c r="F44" s="74"/>
      <c r="G44" s="74"/>
      <c r="H44" s="74"/>
      <c r="I44" s="126"/>
      <c r="J44" s="75"/>
    </row>
    <row r="45" spans="1:10" ht="15.75" thickBot="1" x14ac:dyDescent="0.3">
      <c r="A45" s="74"/>
      <c r="B45" s="99"/>
      <c r="C45" s="74"/>
      <c r="D45" s="74"/>
      <c r="E45" s="74"/>
      <c r="F45" s="74"/>
      <c r="G45" s="74"/>
      <c r="H45" s="74"/>
      <c r="I45" s="126"/>
      <c r="J45" s="75"/>
    </row>
    <row r="46" spans="1:10" ht="16.5" thickBot="1" x14ac:dyDescent="0.3">
      <c r="A46" s="90" t="s">
        <v>168</v>
      </c>
      <c r="B46" s="91" t="s">
        <v>187</v>
      </c>
      <c r="C46" s="108"/>
      <c r="D46" s="108"/>
      <c r="E46" s="108"/>
      <c r="F46" s="108"/>
      <c r="G46" s="108"/>
      <c r="H46" s="108"/>
      <c r="I46" s="136"/>
      <c r="J46" s="109">
        <f>SUM(I50:I54)</f>
        <v>0</v>
      </c>
    </row>
    <row r="47" spans="1:10" x14ac:dyDescent="0.25">
      <c r="A47" s="74"/>
      <c r="B47" s="107"/>
      <c r="C47" s="74"/>
      <c r="D47" s="74"/>
      <c r="E47" s="74"/>
      <c r="F47" s="74"/>
      <c r="G47" s="74"/>
      <c r="H47" s="74"/>
      <c r="I47" s="126"/>
      <c r="J47" s="75"/>
    </row>
    <row r="48" spans="1:10" x14ac:dyDescent="0.25">
      <c r="A48" s="74"/>
      <c r="B48" s="93" t="s">
        <v>188</v>
      </c>
      <c r="C48" s="102" t="s">
        <v>189</v>
      </c>
      <c r="D48" s="95"/>
      <c r="E48" s="95"/>
      <c r="F48" s="95"/>
      <c r="G48" s="95"/>
      <c r="H48" s="95"/>
      <c r="I48" s="131"/>
      <c r="J48" s="75"/>
    </row>
    <row r="49" spans="1:10" x14ac:dyDescent="0.25">
      <c r="A49" s="74"/>
      <c r="B49" s="96"/>
      <c r="C49" s="76" t="s">
        <v>190</v>
      </c>
      <c r="D49" s="74"/>
      <c r="E49" s="74"/>
      <c r="F49" s="74"/>
      <c r="G49" s="74"/>
      <c r="H49" s="74"/>
      <c r="I49" s="126"/>
      <c r="J49" s="75"/>
    </row>
    <row r="50" spans="1:10" x14ac:dyDescent="0.25">
      <c r="A50" s="74"/>
      <c r="B50" s="96"/>
      <c r="C50" s="103" t="s">
        <v>191</v>
      </c>
      <c r="D50" s="74"/>
      <c r="E50" s="74"/>
      <c r="F50" s="74"/>
      <c r="G50" s="74"/>
      <c r="H50" s="74"/>
      <c r="I50" s="134"/>
      <c r="J50" s="75"/>
    </row>
    <row r="51" spans="1:10" x14ac:dyDescent="0.25">
      <c r="A51" s="74"/>
      <c r="B51" s="96"/>
      <c r="C51" s="103" t="s">
        <v>192</v>
      </c>
      <c r="D51" s="74"/>
      <c r="E51" s="74"/>
      <c r="F51" s="74"/>
      <c r="G51" s="74"/>
      <c r="H51" s="74"/>
      <c r="I51" s="126"/>
      <c r="J51" s="75"/>
    </row>
    <row r="52" spans="1:10" x14ac:dyDescent="0.25">
      <c r="A52" s="74"/>
      <c r="B52" s="96"/>
      <c r="C52" s="103" t="s">
        <v>193</v>
      </c>
      <c r="D52" s="74"/>
      <c r="E52" s="74"/>
      <c r="F52" s="74"/>
      <c r="G52" s="74"/>
      <c r="H52" s="74"/>
      <c r="I52" s="134"/>
      <c r="J52" s="75"/>
    </row>
    <row r="53" spans="1:10" x14ac:dyDescent="0.25">
      <c r="A53" s="74"/>
      <c r="B53" s="96"/>
      <c r="C53" s="103" t="s">
        <v>194</v>
      </c>
      <c r="D53" s="74"/>
      <c r="E53" s="74"/>
      <c r="F53" s="74"/>
      <c r="G53" s="74"/>
      <c r="H53" s="74"/>
      <c r="I53" s="134"/>
      <c r="J53" s="75"/>
    </row>
    <row r="54" spans="1:10" x14ac:dyDescent="0.25">
      <c r="A54" s="74"/>
      <c r="B54" s="97"/>
      <c r="C54" s="110" t="s">
        <v>195</v>
      </c>
      <c r="D54" s="98"/>
      <c r="E54" s="98"/>
      <c r="F54" s="98"/>
      <c r="G54" s="98"/>
      <c r="H54" s="98"/>
      <c r="I54" s="132"/>
      <c r="J54" s="75"/>
    </row>
    <row r="55" spans="1:10" ht="15.75" thickBot="1" x14ac:dyDescent="0.3">
      <c r="A55" s="74"/>
      <c r="B55" s="107"/>
      <c r="C55" s="74"/>
      <c r="D55" s="74"/>
      <c r="E55" s="74"/>
      <c r="F55" s="74"/>
      <c r="G55" s="74"/>
      <c r="H55" s="74"/>
      <c r="I55" s="126"/>
      <c r="J55" s="75"/>
    </row>
    <row r="56" spans="1:10" ht="16.5" thickBot="1" x14ac:dyDescent="0.3">
      <c r="A56" s="90" t="s">
        <v>196</v>
      </c>
      <c r="B56" s="91" t="s">
        <v>197</v>
      </c>
      <c r="C56" s="108"/>
      <c r="D56" s="108"/>
      <c r="E56" s="108"/>
      <c r="F56" s="108"/>
      <c r="G56" s="108"/>
      <c r="H56" s="108"/>
      <c r="I56" s="136"/>
    </row>
    <row r="57" spans="1:10" ht="16.5" thickBot="1" x14ac:dyDescent="0.3">
      <c r="A57" s="111"/>
      <c r="B57" s="73"/>
      <c r="C57" s="72"/>
      <c r="D57" s="72"/>
      <c r="E57" s="72"/>
      <c r="F57" s="72"/>
      <c r="G57" s="72"/>
      <c r="H57" s="72"/>
      <c r="I57" s="137"/>
    </row>
    <row r="58" spans="1:10" ht="16.5" thickBot="1" x14ac:dyDescent="0.3">
      <c r="A58" s="74"/>
      <c r="B58" s="73" t="s">
        <v>198</v>
      </c>
      <c r="C58" s="74"/>
      <c r="D58" s="74"/>
      <c r="E58" s="74"/>
      <c r="F58" s="74"/>
      <c r="G58" s="74"/>
      <c r="H58" s="74"/>
      <c r="I58" s="126"/>
      <c r="J58" s="123">
        <f>SUM(I61)</f>
        <v>0</v>
      </c>
    </row>
    <row r="59" spans="1:10" x14ac:dyDescent="0.25">
      <c r="A59" s="74"/>
      <c r="B59" s="93" t="s">
        <v>199</v>
      </c>
      <c r="C59" s="94" t="s">
        <v>200</v>
      </c>
      <c r="D59" s="95"/>
      <c r="E59" s="95"/>
      <c r="F59" s="95"/>
      <c r="G59" s="95"/>
      <c r="H59" s="95"/>
      <c r="I59" s="131"/>
      <c r="J59" s="75"/>
    </row>
    <row r="60" spans="1:10" x14ac:dyDescent="0.25">
      <c r="A60" s="74"/>
      <c r="B60" s="96"/>
      <c r="C60" s="76" t="s">
        <v>201</v>
      </c>
      <c r="D60" s="74"/>
      <c r="E60" s="74"/>
      <c r="F60" s="74"/>
      <c r="G60" s="74"/>
      <c r="H60" s="74"/>
      <c r="I60" s="126"/>
      <c r="J60" s="75"/>
    </row>
    <row r="61" spans="1:10" x14ac:dyDescent="0.25">
      <c r="A61" s="74"/>
      <c r="B61" s="97"/>
      <c r="C61" s="98" t="s">
        <v>202</v>
      </c>
      <c r="D61" s="98"/>
      <c r="E61" s="98"/>
      <c r="F61" s="98"/>
      <c r="G61" s="98"/>
      <c r="H61" s="98"/>
      <c r="I61" s="138"/>
      <c r="J61" s="75"/>
    </row>
    <row r="62" spans="1:10" ht="15.75" thickBot="1" x14ac:dyDescent="0.3">
      <c r="A62" s="74"/>
      <c r="B62" s="107"/>
      <c r="C62" s="74"/>
      <c r="D62" s="74"/>
      <c r="E62" s="74"/>
      <c r="F62" s="74"/>
      <c r="G62" s="74"/>
      <c r="H62" s="74"/>
      <c r="I62" s="126"/>
      <c r="J62" s="75"/>
    </row>
    <row r="63" spans="1:10" ht="16.5" thickBot="1" x14ac:dyDescent="0.3">
      <c r="A63" s="108" t="s">
        <v>203</v>
      </c>
      <c r="B63" s="91" t="s">
        <v>204</v>
      </c>
      <c r="C63" s="92"/>
      <c r="D63" s="92"/>
      <c r="E63" s="92"/>
      <c r="F63" s="92"/>
      <c r="G63" s="92"/>
      <c r="H63" s="92"/>
      <c r="I63" s="130"/>
    </row>
    <row r="64" spans="1:10" ht="16.5" thickBot="1" x14ac:dyDescent="0.3">
      <c r="A64" s="72"/>
      <c r="B64" s="73"/>
      <c r="C64" s="74"/>
      <c r="D64" s="74"/>
      <c r="E64" s="74"/>
      <c r="F64" s="74"/>
      <c r="G64" s="74"/>
      <c r="H64" s="74"/>
      <c r="I64" s="126"/>
      <c r="J64" s="112"/>
    </row>
    <row r="65" spans="1:20" ht="16.5" thickBot="1" x14ac:dyDescent="0.3">
      <c r="A65" s="113"/>
      <c r="B65" s="73" t="s">
        <v>205</v>
      </c>
      <c r="C65" s="74"/>
      <c r="D65" s="74"/>
      <c r="E65" s="74"/>
      <c r="F65" s="74"/>
      <c r="G65" s="74"/>
      <c r="H65" s="74"/>
      <c r="I65" s="126"/>
      <c r="J65" s="123"/>
    </row>
    <row r="66" spans="1:20" x14ac:dyDescent="0.25">
      <c r="A66" s="74"/>
      <c r="B66" s="93" t="s">
        <v>199</v>
      </c>
      <c r="C66" s="94" t="s">
        <v>200</v>
      </c>
      <c r="D66" s="95"/>
      <c r="E66" s="95"/>
      <c r="F66" s="95"/>
      <c r="G66" s="95"/>
      <c r="H66" s="95"/>
      <c r="I66" s="131"/>
      <c r="J66" s="75"/>
    </row>
    <row r="67" spans="1:20" x14ac:dyDescent="0.25">
      <c r="A67" s="74"/>
      <c r="B67" s="96"/>
      <c r="C67" s="76" t="s">
        <v>206</v>
      </c>
      <c r="D67" s="74"/>
      <c r="E67" s="74"/>
      <c r="F67" s="74"/>
      <c r="G67" s="74"/>
      <c r="H67" s="74"/>
      <c r="I67" s="126"/>
      <c r="J67" s="75"/>
    </row>
    <row r="68" spans="1:20" x14ac:dyDescent="0.25">
      <c r="A68" s="114"/>
      <c r="B68" s="104"/>
      <c r="C68" s="106" t="s">
        <v>207</v>
      </c>
      <c r="D68" s="106"/>
      <c r="E68" s="106"/>
      <c r="F68" s="106"/>
      <c r="G68" s="106"/>
      <c r="H68" s="106"/>
      <c r="I68" s="135"/>
      <c r="J68" s="75"/>
    </row>
    <row r="69" spans="1:20" x14ac:dyDescent="0.25">
      <c r="A69" s="74"/>
      <c r="B69" s="107"/>
      <c r="C69" s="74"/>
      <c r="D69" s="74"/>
      <c r="E69" s="74"/>
      <c r="F69" s="74"/>
      <c r="G69" s="74"/>
      <c r="H69" s="74"/>
      <c r="I69" s="126"/>
      <c r="J69" s="75"/>
    </row>
    <row r="70" spans="1:20" ht="15.75" thickBot="1" x14ac:dyDescent="0.3">
      <c r="A70" s="74"/>
      <c r="B70" s="107"/>
      <c r="C70" s="74"/>
      <c r="D70" s="74"/>
      <c r="E70" s="74"/>
      <c r="F70" s="74"/>
      <c r="G70" s="74"/>
      <c r="H70" s="74"/>
      <c r="I70" s="126"/>
      <c r="J70" s="75"/>
    </row>
    <row r="71" spans="1:20" ht="16.5" thickBot="1" x14ac:dyDescent="0.3">
      <c r="A71" s="108" t="s">
        <v>208</v>
      </c>
      <c r="B71" s="91" t="s">
        <v>209</v>
      </c>
      <c r="C71" s="92"/>
      <c r="D71" s="92"/>
      <c r="E71" s="92"/>
      <c r="F71" s="92"/>
      <c r="G71" s="92"/>
      <c r="H71" s="92"/>
      <c r="I71" s="130"/>
    </row>
    <row r="72" spans="1:20" ht="15.75" thickBot="1" x14ac:dyDescent="0.3">
      <c r="A72" s="74"/>
      <c r="B72" s="107"/>
      <c r="C72" s="74"/>
      <c r="D72" s="74"/>
      <c r="E72" s="74"/>
      <c r="F72" s="74"/>
      <c r="G72" s="74"/>
      <c r="H72" s="74"/>
      <c r="I72" s="126"/>
      <c r="J72" s="75"/>
    </row>
    <row r="73" spans="1:20" ht="16.5" thickBot="1" x14ac:dyDescent="0.3">
      <c r="A73" s="74"/>
      <c r="B73" s="73" t="s">
        <v>210</v>
      </c>
      <c r="C73" s="74"/>
      <c r="D73" s="74"/>
      <c r="E73" s="74"/>
      <c r="F73" s="74"/>
      <c r="G73" s="74"/>
      <c r="H73" s="74"/>
      <c r="I73" s="126"/>
      <c r="J73" s="123">
        <f>SUM(I76)</f>
        <v>0</v>
      </c>
    </row>
    <row r="74" spans="1:20" x14ac:dyDescent="0.25">
      <c r="A74" s="74"/>
      <c r="B74" s="93" t="s">
        <v>199</v>
      </c>
      <c r="C74" s="94" t="s">
        <v>200</v>
      </c>
      <c r="D74" s="95"/>
      <c r="E74" s="95"/>
      <c r="F74" s="95"/>
      <c r="G74" s="95"/>
      <c r="H74" s="95"/>
      <c r="I74" s="131"/>
      <c r="J74" s="75"/>
    </row>
    <row r="75" spans="1:20" x14ac:dyDescent="0.25">
      <c r="A75" s="74"/>
      <c r="B75" s="96"/>
      <c r="C75" s="76" t="s">
        <v>211</v>
      </c>
      <c r="D75" s="74"/>
      <c r="E75" s="74"/>
      <c r="F75" s="74"/>
      <c r="G75" s="74"/>
      <c r="H75" s="74"/>
      <c r="I75" s="126"/>
      <c r="J75" s="75"/>
    </row>
    <row r="76" spans="1:20" x14ac:dyDescent="0.25">
      <c r="A76" s="74"/>
      <c r="B76" s="97"/>
      <c r="C76" s="98" t="s">
        <v>210</v>
      </c>
      <c r="D76" s="98"/>
      <c r="E76" s="98"/>
      <c r="F76" s="98"/>
      <c r="G76" s="98"/>
      <c r="H76" s="98"/>
      <c r="I76" s="138"/>
      <c r="J76" s="75"/>
    </row>
    <row r="77" spans="1:20" ht="15.75" thickBot="1" x14ac:dyDescent="0.3">
      <c r="A77" s="74"/>
      <c r="B77" s="107"/>
      <c r="C77" s="74"/>
      <c r="D77" s="74"/>
      <c r="E77" s="74"/>
      <c r="F77" s="74"/>
      <c r="G77" s="74"/>
      <c r="H77" s="74"/>
      <c r="I77" s="126"/>
      <c r="J77" s="75"/>
    </row>
    <row r="78" spans="1:20" ht="16.5" thickBot="1" x14ac:dyDescent="0.3">
      <c r="A78" s="108" t="s">
        <v>212</v>
      </c>
      <c r="B78" s="91" t="s">
        <v>213</v>
      </c>
      <c r="C78" s="92"/>
      <c r="D78" s="92"/>
      <c r="E78" s="92"/>
      <c r="F78" s="92"/>
      <c r="G78" s="92"/>
      <c r="H78" s="92"/>
      <c r="I78" s="130"/>
      <c r="J78" s="109">
        <f>SUM(I80:I82)</f>
        <v>0</v>
      </c>
    </row>
    <row r="79" spans="1:20" x14ac:dyDescent="0.25">
      <c r="A79" s="74"/>
      <c r="B79" s="107"/>
      <c r="C79" s="74"/>
      <c r="D79" s="74"/>
      <c r="E79" s="74"/>
      <c r="F79" s="74"/>
      <c r="G79" s="74"/>
      <c r="H79" s="74"/>
      <c r="I79" s="126"/>
      <c r="J79" s="75"/>
    </row>
    <row r="80" spans="1:20" x14ac:dyDescent="0.25">
      <c r="A80" s="74"/>
      <c r="B80" s="115" t="s">
        <v>214</v>
      </c>
      <c r="C80" s="94" t="s">
        <v>215</v>
      </c>
      <c r="D80" s="95"/>
      <c r="E80" s="95"/>
      <c r="F80" s="95"/>
      <c r="G80" s="95"/>
      <c r="H80" s="95"/>
      <c r="I80" s="131"/>
      <c r="J80" s="75"/>
      <c r="N80" s="116"/>
      <c r="O80" s="74"/>
      <c r="P80" s="74"/>
      <c r="Q80" s="74"/>
      <c r="R80" s="74"/>
      <c r="S80" s="74"/>
      <c r="T80" s="75"/>
    </row>
    <row r="81" spans="1:20" x14ac:dyDescent="0.25">
      <c r="A81" s="74"/>
      <c r="B81" s="117"/>
      <c r="C81" s="76" t="s">
        <v>216</v>
      </c>
      <c r="D81" s="74"/>
      <c r="E81" s="74"/>
      <c r="F81" s="74"/>
      <c r="G81" s="74"/>
      <c r="H81" s="74"/>
      <c r="I81" s="126"/>
      <c r="J81" s="75"/>
      <c r="N81" s="118"/>
      <c r="O81" s="74"/>
      <c r="P81" s="74"/>
      <c r="Q81" s="74"/>
      <c r="R81" s="74"/>
      <c r="S81" s="74"/>
      <c r="T81" s="75"/>
    </row>
    <row r="82" spans="1:20" x14ac:dyDescent="0.25">
      <c r="A82" s="74"/>
      <c r="B82" s="119"/>
      <c r="C82" s="98" t="s">
        <v>217</v>
      </c>
      <c r="D82" s="98"/>
      <c r="E82" s="98"/>
      <c r="F82" s="98"/>
      <c r="G82" s="98"/>
      <c r="H82" s="98"/>
      <c r="I82" s="139"/>
      <c r="J82" s="75"/>
      <c r="N82" s="13"/>
      <c r="O82" s="13"/>
      <c r="P82" s="13"/>
      <c r="Q82" s="13"/>
      <c r="R82" s="13"/>
      <c r="S82" s="13"/>
      <c r="T82" s="67"/>
    </row>
    <row r="83" spans="1:20" ht="15.75" thickBot="1" x14ac:dyDescent="0.3">
      <c r="A83" s="74"/>
      <c r="B83" s="107"/>
      <c r="C83" s="74"/>
      <c r="D83" s="74"/>
      <c r="E83" s="74"/>
      <c r="F83" s="74"/>
      <c r="G83" s="74"/>
      <c r="H83" s="74"/>
      <c r="I83" s="126"/>
      <c r="J83" s="75"/>
    </row>
    <row r="84" spans="1:20" ht="16.5" thickBot="1" x14ac:dyDescent="0.3">
      <c r="A84" s="108" t="s">
        <v>218</v>
      </c>
      <c r="B84" s="91" t="s">
        <v>219</v>
      </c>
      <c r="C84" s="92"/>
      <c r="D84" s="92"/>
      <c r="E84" s="92"/>
      <c r="F84" s="92"/>
      <c r="G84" s="92"/>
      <c r="H84" s="92"/>
      <c r="I84" s="130"/>
      <c r="J84" s="109">
        <f>SUM(I88:I91)</f>
        <v>0</v>
      </c>
    </row>
    <row r="85" spans="1:20" x14ac:dyDescent="0.25">
      <c r="A85" s="74"/>
      <c r="B85" s="107"/>
      <c r="C85" s="74"/>
      <c r="D85" s="74"/>
      <c r="E85" s="74"/>
      <c r="F85" s="74"/>
      <c r="G85" s="74"/>
      <c r="H85" s="74"/>
      <c r="I85" s="126"/>
      <c r="J85" s="75"/>
    </row>
    <row r="86" spans="1:20" x14ac:dyDescent="0.25">
      <c r="A86" s="74"/>
      <c r="B86" s="93" t="s">
        <v>188</v>
      </c>
      <c r="C86" s="94" t="s">
        <v>189</v>
      </c>
      <c r="D86" s="95"/>
      <c r="E86" s="95"/>
      <c r="F86" s="95"/>
      <c r="G86" s="95"/>
      <c r="H86" s="95"/>
      <c r="I86" s="131"/>
      <c r="J86" s="75"/>
      <c r="N86" s="116"/>
      <c r="O86" s="74"/>
      <c r="P86" s="74"/>
      <c r="Q86" s="74"/>
      <c r="R86" s="74"/>
      <c r="S86" s="74"/>
      <c r="T86" s="75"/>
    </row>
    <row r="87" spans="1:20" x14ac:dyDescent="0.25">
      <c r="A87" s="74"/>
      <c r="B87" s="117"/>
      <c r="C87" s="76" t="s">
        <v>216</v>
      </c>
      <c r="D87" s="74"/>
      <c r="E87" s="74"/>
      <c r="F87" s="74"/>
      <c r="G87" s="74"/>
      <c r="H87" s="74"/>
      <c r="I87" s="126"/>
      <c r="J87" s="75"/>
      <c r="N87" s="118"/>
      <c r="O87" s="74"/>
      <c r="P87" s="74"/>
      <c r="Q87" s="74"/>
      <c r="R87" s="74"/>
      <c r="S87" s="74"/>
      <c r="T87" s="75"/>
    </row>
    <row r="88" spans="1:20" x14ac:dyDescent="0.25">
      <c r="A88" s="74"/>
      <c r="B88" s="119"/>
      <c r="C88" s="98" t="s">
        <v>220</v>
      </c>
      <c r="D88" s="98"/>
      <c r="E88" s="98"/>
      <c r="F88" s="98"/>
      <c r="G88" s="98"/>
      <c r="H88" s="98"/>
      <c r="I88" s="132"/>
      <c r="J88" s="75"/>
      <c r="N88" s="13"/>
      <c r="O88" s="13"/>
      <c r="P88" s="13"/>
      <c r="Q88" s="13"/>
      <c r="R88" s="13"/>
      <c r="S88" s="13"/>
      <c r="T88" s="67"/>
    </row>
    <row r="89" spans="1:20" x14ac:dyDescent="0.25">
      <c r="A89" s="74"/>
      <c r="B89" s="115" t="s">
        <v>221</v>
      </c>
      <c r="C89" s="102" t="s">
        <v>222</v>
      </c>
      <c r="D89" s="95"/>
      <c r="E89" s="95"/>
      <c r="F89" s="95"/>
      <c r="G89" s="95"/>
      <c r="H89" s="95"/>
      <c r="I89" s="131"/>
      <c r="J89" s="75"/>
      <c r="N89" s="116"/>
      <c r="O89" s="74"/>
      <c r="P89" s="74"/>
      <c r="Q89" s="74"/>
      <c r="R89" s="74"/>
      <c r="S89" s="74"/>
      <c r="T89" s="75"/>
    </row>
    <row r="90" spans="1:20" x14ac:dyDescent="0.25">
      <c r="A90" s="74"/>
      <c r="B90" s="117"/>
      <c r="C90" s="76" t="s">
        <v>223</v>
      </c>
      <c r="D90" s="74"/>
      <c r="E90" s="74"/>
      <c r="F90" s="74"/>
      <c r="G90" s="74"/>
      <c r="H90" s="74"/>
      <c r="I90" s="126"/>
      <c r="J90" s="75"/>
      <c r="N90" s="118"/>
      <c r="O90" s="74"/>
      <c r="P90" s="74"/>
      <c r="Q90" s="74"/>
      <c r="R90" s="74"/>
      <c r="S90" s="74"/>
      <c r="T90" s="75"/>
    </row>
    <row r="91" spans="1:20" x14ac:dyDescent="0.25">
      <c r="A91" s="74"/>
      <c r="B91" s="119"/>
      <c r="C91" s="98" t="s">
        <v>224</v>
      </c>
      <c r="D91" s="98"/>
      <c r="E91" s="98"/>
      <c r="F91" s="98"/>
      <c r="G91" s="98"/>
      <c r="H91" s="98"/>
      <c r="I91" s="139"/>
      <c r="J91" s="75"/>
      <c r="N91" s="13"/>
      <c r="O91" s="13"/>
      <c r="P91" s="13"/>
      <c r="Q91" s="13"/>
      <c r="R91" s="13"/>
      <c r="S91" s="13"/>
      <c r="T91" s="67"/>
    </row>
    <row r="92" spans="1:20" x14ac:dyDescent="0.25">
      <c r="A92" s="74"/>
      <c r="B92" s="107"/>
      <c r="C92" s="74"/>
      <c r="D92" s="74"/>
      <c r="E92" s="74"/>
      <c r="F92" s="74"/>
      <c r="G92" s="74"/>
      <c r="H92" s="74"/>
      <c r="I92" s="126"/>
      <c r="J92" s="75"/>
      <c r="N92" s="13"/>
      <c r="O92" s="13"/>
      <c r="P92" s="13"/>
      <c r="Q92" s="13"/>
      <c r="R92" s="13"/>
      <c r="S92" s="13"/>
      <c r="T92" s="13"/>
    </row>
    <row r="93" spans="1:20" ht="15.75" thickBot="1" x14ac:dyDescent="0.3">
      <c r="A93" s="74"/>
      <c r="B93" s="107"/>
      <c r="C93" s="74"/>
      <c r="D93" s="74"/>
      <c r="E93" s="74"/>
      <c r="F93" s="74"/>
      <c r="G93" s="74"/>
      <c r="H93" s="74"/>
      <c r="I93" s="126"/>
      <c r="J93" s="75"/>
    </row>
    <row r="94" spans="1:20" ht="16.5" thickBot="1" x14ac:dyDescent="0.3">
      <c r="A94" s="108" t="s">
        <v>225</v>
      </c>
      <c r="B94" s="91" t="s">
        <v>226</v>
      </c>
      <c r="C94" s="92"/>
      <c r="D94" s="92"/>
      <c r="E94" s="92"/>
      <c r="F94" s="92"/>
      <c r="G94" s="92"/>
      <c r="H94" s="92"/>
      <c r="I94" s="130"/>
      <c r="J94" s="109">
        <f>SUM(I98:I115)</f>
        <v>0</v>
      </c>
    </row>
    <row r="95" spans="1:20" x14ac:dyDescent="0.25">
      <c r="A95" s="74"/>
      <c r="B95" s="107"/>
      <c r="C95" s="74"/>
      <c r="D95" s="74"/>
      <c r="E95" s="74"/>
      <c r="F95" s="74"/>
      <c r="G95" s="74"/>
      <c r="H95" s="74"/>
      <c r="I95" s="126"/>
      <c r="J95" s="75"/>
    </row>
    <row r="96" spans="1:20" x14ac:dyDescent="0.25">
      <c r="A96" s="74"/>
      <c r="B96" s="93" t="s">
        <v>214</v>
      </c>
      <c r="C96" s="94" t="s">
        <v>215</v>
      </c>
      <c r="D96" s="95"/>
      <c r="E96" s="95"/>
      <c r="F96" s="95"/>
      <c r="G96" s="95"/>
      <c r="H96" s="95"/>
      <c r="I96" s="131"/>
      <c r="J96" s="75"/>
    </row>
    <row r="97" spans="1:10" x14ac:dyDescent="0.25">
      <c r="A97" s="74"/>
      <c r="B97" s="117"/>
      <c r="C97" s="76" t="s">
        <v>227</v>
      </c>
      <c r="D97" s="74"/>
      <c r="E97" s="74"/>
      <c r="F97" s="74"/>
      <c r="G97" s="74"/>
      <c r="H97" s="74"/>
      <c r="I97" s="126"/>
      <c r="J97" s="75"/>
    </row>
    <row r="98" spans="1:10" x14ac:dyDescent="0.25">
      <c r="A98" s="74"/>
      <c r="B98" s="117"/>
      <c r="C98" s="74" t="s">
        <v>228</v>
      </c>
      <c r="D98" s="74"/>
      <c r="E98" s="74"/>
      <c r="F98" s="74"/>
      <c r="G98" s="74"/>
      <c r="H98" s="74"/>
      <c r="I98" s="140"/>
      <c r="J98" s="75"/>
    </row>
    <row r="99" spans="1:10" x14ac:dyDescent="0.25">
      <c r="A99" s="74"/>
      <c r="B99" s="117"/>
      <c r="C99" s="74" t="s">
        <v>229</v>
      </c>
      <c r="D99" s="74"/>
      <c r="E99" s="74"/>
      <c r="F99" s="74"/>
      <c r="G99" s="74"/>
      <c r="H99" s="74"/>
      <c r="I99" s="140"/>
      <c r="J99" s="75"/>
    </row>
    <row r="100" spans="1:10" x14ac:dyDescent="0.25">
      <c r="A100" s="74"/>
      <c r="B100" s="117"/>
      <c r="C100" s="74" t="s">
        <v>230</v>
      </c>
      <c r="D100" s="74"/>
      <c r="E100" s="74"/>
      <c r="F100" s="74"/>
      <c r="G100" s="74"/>
      <c r="H100" s="74"/>
      <c r="I100" s="140"/>
      <c r="J100" s="75"/>
    </row>
    <row r="101" spans="1:10" x14ac:dyDescent="0.25">
      <c r="A101" s="74"/>
      <c r="B101" s="117"/>
      <c r="C101" s="74" t="s">
        <v>231</v>
      </c>
      <c r="D101" s="74"/>
      <c r="E101" s="74"/>
      <c r="F101" s="74"/>
      <c r="G101" s="74"/>
      <c r="H101" s="74"/>
      <c r="I101" s="140"/>
      <c r="J101" s="75"/>
    </row>
    <row r="102" spans="1:10" x14ac:dyDescent="0.25">
      <c r="A102" s="74"/>
      <c r="B102" s="117"/>
      <c r="C102" s="74" t="s">
        <v>232</v>
      </c>
      <c r="D102" s="74"/>
      <c r="E102" s="74"/>
      <c r="F102" s="74"/>
      <c r="G102" s="74"/>
      <c r="H102" s="74"/>
      <c r="I102" s="140"/>
      <c r="J102" s="75"/>
    </row>
    <row r="103" spans="1:10" x14ac:dyDescent="0.25">
      <c r="A103" s="74"/>
      <c r="B103" s="117"/>
      <c r="C103" s="74" t="s">
        <v>233</v>
      </c>
      <c r="D103" s="74"/>
      <c r="E103" s="74"/>
      <c r="F103" s="74"/>
      <c r="G103" s="74"/>
      <c r="H103" s="74"/>
      <c r="I103" s="140"/>
      <c r="J103" s="75"/>
    </row>
    <row r="104" spans="1:10" x14ac:dyDescent="0.25">
      <c r="A104" s="74"/>
      <c r="B104" s="117"/>
      <c r="C104" s="74" t="s">
        <v>234</v>
      </c>
      <c r="D104" s="74"/>
      <c r="E104" s="74"/>
      <c r="F104" s="74"/>
      <c r="G104" s="74"/>
      <c r="H104" s="74"/>
      <c r="I104" s="140"/>
      <c r="J104" s="75"/>
    </row>
    <row r="105" spans="1:10" x14ac:dyDescent="0.25">
      <c r="A105" s="74"/>
      <c r="B105" s="117"/>
      <c r="C105" s="74" t="s">
        <v>235</v>
      </c>
      <c r="D105" s="74"/>
      <c r="E105" s="74"/>
      <c r="F105" s="74"/>
      <c r="G105" s="74"/>
      <c r="H105" s="74"/>
      <c r="I105" s="140"/>
      <c r="J105" s="75"/>
    </row>
    <row r="106" spans="1:10" x14ac:dyDescent="0.25">
      <c r="A106" s="74"/>
      <c r="B106" s="117"/>
      <c r="C106" s="74" t="s">
        <v>236</v>
      </c>
      <c r="D106" s="74"/>
      <c r="E106" s="74"/>
      <c r="F106" s="74"/>
      <c r="G106" s="74"/>
      <c r="H106" s="74"/>
      <c r="I106" s="140"/>
      <c r="J106" s="75"/>
    </row>
    <row r="107" spans="1:10" x14ac:dyDescent="0.25">
      <c r="A107" s="74"/>
      <c r="B107" s="117"/>
      <c r="C107" s="74" t="s">
        <v>237</v>
      </c>
      <c r="D107" s="74"/>
      <c r="E107" s="74"/>
      <c r="F107" s="74"/>
      <c r="G107" s="74"/>
      <c r="H107" s="74"/>
      <c r="I107" s="140"/>
      <c r="J107" s="75"/>
    </row>
    <row r="108" spans="1:10" x14ac:dyDescent="0.25">
      <c r="A108" s="74"/>
      <c r="B108" s="117"/>
      <c r="C108" s="74" t="s">
        <v>238</v>
      </c>
      <c r="D108" s="74"/>
      <c r="E108" s="74"/>
      <c r="F108" s="74"/>
      <c r="G108" s="74"/>
      <c r="H108" s="74"/>
      <c r="I108" s="140"/>
      <c r="J108" s="75"/>
    </row>
    <row r="109" spans="1:10" x14ac:dyDescent="0.25">
      <c r="A109" s="74"/>
      <c r="B109" s="117"/>
      <c r="C109" s="74" t="s">
        <v>239</v>
      </c>
      <c r="D109" s="74"/>
      <c r="E109" s="74"/>
      <c r="F109" s="74"/>
      <c r="G109" s="74"/>
      <c r="H109" s="74"/>
      <c r="I109" s="140"/>
      <c r="J109" s="75"/>
    </row>
    <row r="110" spans="1:10" x14ac:dyDescent="0.25">
      <c r="A110" s="74"/>
      <c r="B110" s="117"/>
      <c r="C110" s="74" t="s">
        <v>240</v>
      </c>
      <c r="D110" s="74"/>
      <c r="E110" s="74"/>
      <c r="F110" s="74"/>
      <c r="G110" s="74"/>
      <c r="H110" s="74"/>
      <c r="I110" s="140"/>
      <c r="J110" s="75"/>
    </row>
    <row r="111" spans="1:10" x14ac:dyDescent="0.25">
      <c r="A111" s="74"/>
      <c r="B111" s="117"/>
      <c r="C111" s="74" t="s">
        <v>241</v>
      </c>
      <c r="D111" s="74"/>
      <c r="E111" s="74"/>
      <c r="F111" s="74"/>
      <c r="G111" s="74"/>
      <c r="H111" s="74"/>
      <c r="I111" s="140"/>
      <c r="J111" s="75"/>
    </row>
    <row r="112" spans="1:10" x14ac:dyDescent="0.25">
      <c r="A112" s="74"/>
      <c r="B112" s="117"/>
      <c r="C112" s="74" t="s">
        <v>242</v>
      </c>
      <c r="D112" s="74"/>
      <c r="E112" s="74"/>
      <c r="F112" s="74"/>
      <c r="G112" s="74"/>
      <c r="H112" s="74"/>
      <c r="I112" s="140"/>
      <c r="J112" s="75"/>
    </row>
    <row r="113" spans="1:13" x14ac:dyDescent="0.25">
      <c r="A113" s="74"/>
      <c r="B113" s="117"/>
      <c r="C113" s="74" t="s">
        <v>243</v>
      </c>
      <c r="D113" s="74"/>
      <c r="E113" s="74"/>
      <c r="F113" s="74"/>
      <c r="G113" s="74"/>
      <c r="H113" s="74"/>
      <c r="I113" s="140"/>
      <c r="J113" s="75"/>
    </row>
    <row r="114" spans="1:13" x14ac:dyDescent="0.25">
      <c r="A114" s="74"/>
      <c r="B114" s="117"/>
      <c r="C114" s="106" t="s">
        <v>244</v>
      </c>
      <c r="D114" s="106"/>
      <c r="E114" s="106"/>
      <c r="F114" s="106"/>
      <c r="G114" s="106"/>
      <c r="H114" s="106"/>
      <c r="I114" s="135"/>
      <c r="J114" s="75"/>
    </row>
    <row r="115" spans="1:13" s="7" customFormat="1" x14ac:dyDescent="0.25">
      <c r="A115" s="74"/>
      <c r="B115" s="119"/>
      <c r="C115" s="98"/>
      <c r="D115" s="98"/>
      <c r="E115" s="98"/>
      <c r="F115" s="98"/>
      <c r="G115" s="98"/>
      <c r="H115" s="98"/>
      <c r="I115" s="128"/>
      <c r="J115" s="75"/>
    </row>
    <row r="116" spans="1:13" ht="15.75" thickBot="1" x14ac:dyDescent="0.3">
      <c r="A116" s="74"/>
      <c r="B116" s="107"/>
      <c r="C116" s="74"/>
      <c r="D116" s="74"/>
      <c r="E116" s="74"/>
      <c r="F116" s="74"/>
      <c r="G116" s="74"/>
      <c r="H116" s="74"/>
      <c r="I116" s="126"/>
      <c r="J116" s="75"/>
    </row>
    <row r="117" spans="1:13" ht="16.5" thickBot="1" x14ac:dyDescent="0.3">
      <c r="A117" s="69" t="s">
        <v>245</v>
      </c>
      <c r="B117" s="70" t="s">
        <v>246</v>
      </c>
      <c r="C117" s="71"/>
      <c r="D117" s="71"/>
      <c r="E117" s="71"/>
      <c r="F117" s="71"/>
      <c r="G117" s="71"/>
      <c r="H117" s="71"/>
      <c r="I117" s="125"/>
      <c r="J117" s="121">
        <f>SUM(I123:I133)</f>
        <v>0</v>
      </c>
      <c r="K117" s="10"/>
      <c r="L117" s="66">
        <v>5042915</v>
      </c>
      <c r="M117" s="66" t="s">
        <v>247</v>
      </c>
    </row>
    <row r="118" spans="1:13" x14ac:dyDescent="0.25">
      <c r="A118" s="74"/>
      <c r="B118" s="107"/>
      <c r="C118" s="74"/>
      <c r="D118" s="74"/>
      <c r="E118" s="74"/>
      <c r="F118" s="74"/>
      <c r="G118" s="74"/>
      <c r="H118" s="74"/>
      <c r="I118" s="126"/>
      <c r="J118" s="75"/>
    </row>
    <row r="119" spans="1:13" x14ac:dyDescent="0.25">
      <c r="A119" s="74"/>
      <c r="B119" s="93" t="s">
        <v>248</v>
      </c>
      <c r="C119" s="102" t="s">
        <v>249</v>
      </c>
      <c r="D119" s="95"/>
      <c r="E119" s="95"/>
      <c r="F119" s="95"/>
      <c r="G119" s="95"/>
      <c r="H119" s="95"/>
      <c r="I119" s="131"/>
      <c r="J119" s="75"/>
    </row>
    <row r="120" spans="1:13" x14ac:dyDescent="0.25">
      <c r="A120" s="74"/>
      <c r="B120" s="117"/>
      <c r="C120" s="76" t="s">
        <v>250</v>
      </c>
      <c r="D120" s="74"/>
      <c r="E120" s="74"/>
      <c r="F120" s="74"/>
      <c r="G120" s="74"/>
      <c r="H120" s="74"/>
      <c r="I120" s="126"/>
      <c r="J120" s="75"/>
    </row>
    <row r="121" spans="1:13" x14ac:dyDescent="0.25">
      <c r="A121" s="74"/>
      <c r="B121" s="117"/>
      <c r="C121" s="76"/>
      <c r="D121" s="74"/>
      <c r="E121" s="74"/>
      <c r="F121" s="74"/>
      <c r="G121" s="74"/>
      <c r="H121" s="74"/>
      <c r="I121" s="126"/>
      <c r="J121" s="75"/>
    </row>
    <row r="122" spans="1:13" x14ac:dyDescent="0.25">
      <c r="A122" s="74"/>
      <c r="B122" s="117"/>
      <c r="C122" s="74" t="s">
        <v>251</v>
      </c>
      <c r="D122" s="74"/>
      <c r="E122" s="74"/>
      <c r="F122" s="74"/>
      <c r="G122" s="74"/>
      <c r="H122" s="74"/>
      <c r="I122" s="126"/>
      <c r="J122" s="75"/>
    </row>
    <row r="123" spans="1:13" x14ac:dyDescent="0.25">
      <c r="A123" s="74"/>
      <c r="B123" s="117"/>
      <c r="C123" s="74" t="s">
        <v>252</v>
      </c>
      <c r="D123" s="74"/>
      <c r="E123" s="74"/>
      <c r="F123" s="74"/>
      <c r="G123" s="74"/>
      <c r="H123" s="74"/>
      <c r="I123" s="126"/>
      <c r="J123" s="75"/>
      <c r="K123" s="10"/>
    </row>
    <row r="124" spans="1:13" x14ac:dyDescent="0.25">
      <c r="A124" s="74"/>
      <c r="B124" s="117"/>
      <c r="C124" s="74" t="s">
        <v>253</v>
      </c>
      <c r="D124" s="74"/>
      <c r="E124" s="74"/>
      <c r="F124" s="74"/>
      <c r="G124" s="74"/>
      <c r="H124" s="74"/>
      <c r="I124" s="126"/>
      <c r="J124" s="75"/>
    </row>
    <row r="125" spans="1:13" x14ac:dyDescent="0.25">
      <c r="A125" s="74"/>
      <c r="B125" s="117"/>
      <c r="C125" s="74" t="s">
        <v>254</v>
      </c>
      <c r="D125" s="74"/>
      <c r="E125" s="74"/>
      <c r="F125" s="74"/>
      <c r="G125" s="74"/>
      <c r="H125" s="74"/>
      <c r="I125" s="126"/>
      <c r="J125" s="75"/>
    </row>
    <row r="126" spans="1:13" x14ac:dyDescent="0.25">
      <c r="A126" s="74"/>
      <c r="B126" s="117"/>
      <c r="C126" s="74" t="s">
        <v>255</v>
      </c>
      <c r="D126" s="74"/>
      <c r="E126" s="74"/>
      <c r="F126" s="74"/>
      <c r="G126" s="74"/>
      <c r="H126" s="74"/>
      <c r="I126" s="126"/>
      <c r="J126" s="75"/>
    </row>
    <row r="127" spans="1:13" x14ac:dyDescent="0.25">
      <c r="A127" s="74"/>
      <c r="B127" s="117"/>
      <c r="C127" s="74" t="s">
        <v>256</v>
      </c>
      <c r="D127" s="74"/>
      <c r="E127" s="74"/>
      <c r="F127" s="74"/>
      <c r="G127" s="74"/>
      <c r="H127" s="74"/>
      <c r="I127" s="126"/>
      <c r="J127" s="75"/>
    </row>
    <row r="128" spans="1:13" x14ac:dyDescent="0.25">
      <c r="A128" s="74"/>
      <c r="B128" s="117"/>
      <c r="C128" s="74"/>
      <c r="D128" s="74"/>
      <c r="E128" s="74"/>
      <c r="F128" s="74"/>
      <c r="G128" s="74"/>
      <c r="H128" s="74"/>
      <c r="I128" s="126"/>
      <c r="J128" s="75"/>
    </row>
    <row r="129" spans="1:10" x14ac:dyDescent="0.25">
      <c r="A129" s="74"/>
      <c r="B129" s="117"/>
      <c r="C129" s="74" t="s">
        <v>257</v>
      </c>
      <c r="D129" s="74"/>
      <c r="E129" s="74"/>
      <c r="F129" s="74"/>
      <c r="G129" s="74"/>
      <c r="H129" s="74"/>
      <c r="I129" s="126"/>
      <c r="J129" s="75"/>
    </row>
    <row r="130" spans="1:10" x14ac:dyDescent="0.25">
      <c r="A130" s="74"/>
      <c r="B130" s="117"/>
      <c r="C130" s="74" t="s">
        <v>258</v>
      </c>
      <c r="D130" s="74"/>
      <c r="E130" s="74"/>
      <c r="F130" s="74"/>
      <c r="G130" s="74"/>
      <c r="H130" s="74"/>
      <c r="I130" s="126"/>
      <c r="J130" s="75"/>
    </row>
    <row r="131" spans="1:10" x14ac:dyDescent="0.25">
      <c r="A131" s="74"/>
      <c r="B131" s="117"/>
      <c r="C131" s="74" t="s">
        <v>259</v>
      </c>
      <c r="D131" s="74"/>
      <c r="E131" s="74"/>
      <c r="F131" s="74"/>
      <c r="G131" s="74"/>
      <c r="H131" s="74"/>
      <c r="I131" s="126"/>
      <c r="J131" s="75"/>
    </row>
    <row r="132" spans="1:10" x14ac:dyDescent="0.25">
      <c r="A132" s="74"/>
      <c r="B132" s="117"/>
      <c r="C132" s="74" t="s">
        <v>260</v>
      </c>
      <c r="D132" s="74"/>
      <c r="E132" s="74"/>
      <c r="F132" s="74"/>
      <c r="G132" s="74"/>
      <c r="H132" s="74"/>
      <c r="I132" s="126"/>
      <c r="J132" s="75"/>
    </row>
    <row r="133" spans="1:10" x14ac:dyDescent="0.25">
      <c r="A133" s="74"/>
      <c r="B133" s="119"/>
      <c r="C133" s="98" t="s">
        <v>261</v>
      </c>
      <c r="D133" s="98"/>
      <c r="E133" s="98"/>
      <c r="F133" s="98"/>
      <c r="G133" s="98"/>
      <c r="H133" s="98"/>
      <c r="I133" s="128"/>
      <c r="J133" s="75"/>
    </row>
    <row r="134" spans="1:10" ht="15.75" thickBot="1" x14ac:dyDescent="0.3">
      <c r="A134" s="74"/>
      <c r="B134" s="107"/>
      <c r="C134" s="74"/>
      <c r="D134" s="74"/>
      <c r="E134" s="74"/>
      <c r="F134" s="74"/>
      <c r="G134" s="74"/>
      <c r="H134" s="74"/>
      <c r="I134" s="126"/>
      <c r="J134" s="75"/>
    </row>
    <row r="135" spans="1:10" ht="16.5" thickBot="1" x14ac:dyDescent="0.3">
      <c r="A135" s="108" t="s">
        <v>262</v>
      </c>
      <c r="B135" s="91" t="s">
        <v>263</v>
      </c>
      <c r="C135" s="92"/>
      <c r="D135" s="92"/>
      <c r="E135" s="92"/>
      <c r="F135" s="92"/>
      <c r="G135" s="92"/>
      <c r="H135" s="92"/>
      <c r="I135" s="130"/>
      <c r="J135" s="109">
        <f>SUM(I139:I148)</f>
        <v>0</v>
      </c>
    </row>
    <row r="136" spans="1:10" x14ac:dyDescent="0.25">
      <c r="A136" s="74"/>
      <c r="B136" s="107"/>
      <c r="C136" s="74"/>
      <c r="D136" s="74"/>
      <c r="E136" s="74"/>
      <c r="F136" s="74"/>
      <c r="G136" s="74"/>
      <c r="H136" s="74"/>
      <c r="I136" s="126"/>
      <c r="J136" s="75"/>
    </row>
    <row r="137" spans="1:10" x14ac:dyDescent="0.25">
      <c r="A137" s="74"/>
      <c r="B137" s="93" t="s">
        <v>188</v>
      </c>
      <c r="C137" s="94" t="s">
        <v>189</v>
      </c>
      <c r="D137" s="95"/>
      <c r="E137" s="95"/>
      <c r="F137" s="95"/>
      <c r="G137" s="95"/>
      <c r="H137" s="95"/>
      <c r="I137" s="131"/>
      <c r="J137" s="75"/>
    </row>
    <row r="138" spans="1:10" x14ac:dyDescent="0.25">
      <c r="A138" s="74"/>
      <c r="B138" s="117"/>
      <c r="C138" s="76" t="s">
        <v>216</v>
      </c>
      <c r="D138" s="74"/>
      <c r="E138" s="74"/>
      <c r="F138" s="74"/>
      <c r="G138" s="74"/>
      <c r="H138" s="74"/>
      <c r="I138" s="126"/>
      <c r="J138" s="75"/>
    </row>
    <row r="139" spans="1:10" x14ac:dyDescent="0.25">
      <c r="A139" s="74"/>
      <c r="B139" s="119"/>
      <c r="C139" s="98" t="s">
        <v>220</v>
      </c>
      <c r="D139" s="98"/>
      <c r="E139" s="98"/>
      <c r="F139" s="98"/>
      <c r="G139" s="98"/>
      <c r="H139" s="98"/>
      <c r="I139" s="132"/>
      <c r="J139" s="75"/>
    </row>
    <row r="140" spans="1:10" x14ac:dyDescent="0.25">
      <c r="A140" s="74"/>
      <c r="B140" s="115" t="s">
        <v>214</v>
      </c>
      <c r="C140" s="94" t="s">
        <v>215</v>
      </c>
      <c r="D140" s="95"/>
      <c r="E140" s="95"/>
      <c r="F140" s="95"/>
      <c r="G140" s="95"/>
      <c r="H140" s="95"/>
      <c r="I140" s="131"/>
      <c r="J140" s="75"/>
    </row>
    <row r="141" spans="1:10" x14ac:dyDescent="0.25">
      <c r="A141" s="74"/>
      <c r="B141" s="117"/>
      <c r="C141" s="76" t="s">
        <v>216</v>
      </c>
      <c r="D141" s="74"/>
      <c r="E141" s="74"/>
      <c r="F141" s="74"/>
      <c r="G141" s="74"/>
      <c r="H141" s="74"/>
      <c r="I141" s="126"/>
      <c r="J141" s="75"/>
    </row>
    <row r="142" spans="1:10" x14ac:dyDescent="0.25">
      <c r="A142" s="74"/>
      <c r="B142" s="119"/>
      <c r="C142" s="98" t="s">
        <v>264</v>
      </c>
      <c r="D142" s="98"/>
      <c r="E142" s="98"/>
      <c r="F142" s="98"/>
      <c r="G142" s="98"/>
      <c r="H142" s="98"/>
      <c r="I142" s="139"/>
      <c r="J142" s="75"/>
    </row>
    <row r="143" spans="1:10" x14ac:dyDescent="0.25">
      <c r="A143" s="74"/>
      <c r="B143" s="93" t="s">
        <v>214</v>
      </c>
      <c r="C143" s="102" t="s">
        <v>265</v>
      </c>
      <c r="D143" s="95"/>
      <c r="E143" s="95"/>
      <c r="F143" s="95"/>
      <c r="G143" s="95"/>
      <c r="H143" s="95"/>
      <c r="I143" s="131"/>
      <c r="J143" s="75"/>
    </row>
    <row r="144" spans="1:10" x14ac:dyDescent="0.25">
      <c r="A144" s="74"/>
      <c r="B144" s="117"/>
      <c r="C144" s="76" t="s">
        <v>266</v>
      </c>
      <c r="D144" s="74"/>
      <c r="E144" s="74"/>
      <c r="F144" s="74"/>
      <c r="G144" s="74"/>
      <c r="H144" s="74"/>
      <c r="I144" s="126"/>
      <c r="J144" s="75"/>
    </row>
    <row r="145" spans="1:13" x14ac:dyDescent="0.25">
      <c r="A145" s="74"/>
      <c r="B145" s="117"/>
      <c r="C145" s="74" t="s">
        <v>238</v>
      </c>
      <c r="D145" s="74"/>
      <c r="E145" s="74"/>
      <c r="F145" s="74"/>
      <c r="G145" s="74"/>
      <c r="H145" s="74"/>
      <c r="I145" s="140"/>
      <c r="J145" s="75"/>
    </row>
    <row r="146" spans="1:13" x14ac:dyDescent="0.25">
      <c r="A146" s="74"/>
      <c r="B146" s="93" t="s">
        <v>248</v>
      </c>
      <c r="C146" s="102" t="s">
        <v>249</v>
      </c>
      <c r="D146" s="95"/>
      <c r="E146" s="95"/>
      <c r="F146" s="95"/>
      <c r="G146" s="95"/>
      <c r="H146" s="95"/>
      <c r="I146" s="131"/>
      <c r="J146" s="75"/>
    </row>
    <row r="147" spans="1:13" x14ac:dyDescent="0.25">
      <c r="A147" s="74"/>
      <c r="B147" s="117"/>
      <c r="C147" s="76" t="s">
        <v>267</v>
      </c>
      <c r="D147" s="74"/>
      <c r="E147" s="74"/>
      <c r="F147" s="74"/>
      <c r="G147" s="74"/>
      <c r="H147" s="74"/>
      <c r="I147" s="126"/>
      <c r="J147" s="75"/>
    </row>
    <row r="148" spans="1:13" x14ac:dyDescent="0.25">
      <c r="A148" s="74"/>
      <c r="B148" s="120"/>
      <c r="C148" s="106" t="s">
        <v>268</v>
      </c>
      <c r="D148" s="106"/>
      <c r="E148" s="106"/>
      <c r="F148" s="106"/>
      <c r="G148" s="106"/>
      <c r="H148" s="106"/>
      <c r="I148" s="135"/>
      <c r="J148" s="75"/>
      <c r="K148" s="10"/>
      <c r="L148" s="66">
        <v>1361587</v>
      </c>
      <c r="M148" s="66" t="s">
        <v>247</v>
      </c>
    </row>
    <row r="149" spans="1:13" x14ac:dyDescent="0.25">
      <c r="A149" s="74"/>
      <c r="B149" s="107"/>
      <c r="C149" s="74"/>
      <c r="D149" s="74"/>
      <c r="E149" s="74"/>
      <c r="F149" s="74"/>
      <c r="G149" s="74"/>
      <c r="H149" s="74"/>
      <c r="I149" s="126"/>
      <c r="J149" s="75"/>
    </row>
    <row r="150" spans="1:13" ht="15.75" thickBot="1" x14ac:dyDescent="0.3">
      <c r="A150" s="74"/>
      <c r="B150" s="107"/>
      <c r="C150" s="74"/>
      <c r="D150" s="74"/>
      <c r="E150" s="74"/>
      <c r="F150" s="74"/>
      <c r="G150" s="74"/>
      <c r="H150" s="74"/>
      <c r="I150" s="126"/>
      <c r="J150" s="75"/>
    </row>
    <row r="151" spans="1:13" ht="16.5" thickBot="1" x14ac:dyDescent="0.3">
      <c r="A151" s="108" t="s">
        <v>269</v>
      </c>
      <c r="B151" s="91" t="s">
        <v>270</v>
      </c>
      <c r="C151" s="92"/>
      <c r="D151" s="92"/>
      <c r="E151" s="92"/>
      <c r="F151" s="92"/>
      <c r="G151" s="92"/>
      <c r="H151" s="92"/>
      <c r="I151" s="130"/>
      <c r="J151" s="109">
        <f>SUM(I155)</f>
        <v>0</v>
      </c>
    </row>
    <row r="152" spans="1:13" x14ac:dyDescent="0.25">
      <c r="A152" s="74"/>
      <c r="B152" s="107"/>
      <c r="C152" s="74"/>
      <c r="D152" s="74"/>
      <c r="E152" s="74"/>
      <c r="F152" s="74"/>
      <c r="G152" s="74"/>
      <c r="H152" s="74"/>
      <c r="I152" s="126"/>
      <c r="J152" s="75"/>
    </row>
    <row r="153" spans="1:13" x14ac:dyDescent="0.25">
      <c r="A153" s="74"/>
      <c r="B153" s="93" t="s">
        <v>188</v>
      </c>
      <c r="C153" s="102" t="s">
        <v>189</v>
      </c>
      <c r="D153" s="95"/>
      <c r="E153" s="95"/>
      <c r="F153" s="95"/>
      <c r="G153" s="95"/>
      <c r="H153" s="95"/>
      <c r="I153" s="131"/>
      <c r="J153" s="75"/>
    </row>
    <row r="154" spans="1:13" x14ac:dyDescent="0.25">
      <c r="A154" s="74"/>
      <c r="B154" s="117"/>
      <c r="C154" s="76" t="s">
        <v>271</v>
      </c>
      <c r="D154" s="74"/>
      <c r="E154" s="74"/>
      <c r="F154" s="74"/>
      <c r="G154" s="74"/>
      <c r="H154" s="74"/>
      <c r="I154" s="126"/>
      <c r="J154" s="75"/>
    </row>
    <row r="155" spans="1:13" x14ac:dyDescent="0.25">
      <c r="A155" s="74"/>
      <c r="B155" s="119"/>
      <c r="C155" s="98" t="s">
        <v>272</v>
      </c>
      <c r="D155" s="98"/>
      <c r="E155" s="98"/>
      <c r="F155" s="98"/>
      <c r="G155" s="98"/>
      <c r="H155" s="98"/>
      <c r="I155" s="132"/>
      <c r="J155" s="75"/>
    </row>
    <row r="156" spans="1:13" x14ac:dyDescent="0.25">
      <c r="A156" s="74"/>
      <c r="B156" s="107"/>
      <c r="C156" s="74"/>
      <c r="D156" s="74"/>
      <c r="E156" s="74"/>
      <c r="F156" s="74"/>
      <c r="G156" s="74"/>
      <c r="H156" s="74"/>
      <c r="I156" s="126"/>
      <c r="J156" s="75"/>
    </row>
    <row r="157" spans="1:13" x14ac:dyDescent="0.25">
      <c r="A157" s="114"/>
      <c r="B157" s="107" t="s">
        <v>273</v>
      </c>
      <c r="C157" s="74"/>
      <c r="D157" s="74"/>
      <c r="E157" s="74"/>
      <c r="F157" s="74"/>
      <c r="G157" s="74"/>
      <c r="H157" s="74"/>
      <c r="I157" s="126"/>
      <c r="J157" s="75"/>
    </row>
    <row r="158" spans="1:13" x14ac:dyDescent="0.25">
      <c r="A158" s="114"/>
      <c r="B158" s="107" t="s">
        <v>274</v>
      </c>
      <c r="C158" s="74"/>
      <c r="D158" s="74"/>
      <c r="E158" s="74"/>
      <c r="F158" s="74"/>
      <c r="G158" s="74"/>
      <c r="H158" s="74"/>
      <c r="I158" s="126"/>
      <c r="J158" s="75"/>
    </row>
    <row r="159" spans="1:13" x14ac:dyDescent="0.25">
      <c r="A159" s="114"/>
      <c r="B159" s="107" t="s">
        <v>275</v>
      </c>
      <c r="C159" s="74"/>
      <c r="D159" s="74"/>
      <c r="E159" s="74"/>
      <c r="F159" s="74"/>
      <c r="G159" s="74"/>
      <c r="H159" s="74"/>
      <c r="I159" s="126"/>
      <c r="J159" s="75"/>
    </row>
    <row r="160" spans="1:13" x14ac:dyDescent="0.25">
      <c r="A160" s="114"/>
      <c r="B160" s="107" t="s">
        <v>276</v>
      </c>
      <c r="C160" s="74"/>
      <c r="D160" s="74"/>
      <c r="E160" s="74"/>
      <c r="F160" s="74"/>
      <c r="G160" s="74"/>
      <c r="H160" s="74"/>
      <c r="I160" s="126"/>
      <c r="J160" s="75"/>
    </row>
    <row r="161" spans="1:10" x14ac:dyDescent="0.25">
      <c r="A161" s="114"/>
      <c r="B161" s="107" t="s">
        <v>277</v>
      </c>
      <c r="C161" s="74"/>
      <c r="D161" s="74"/>
      <c r="E161" s="74"/>
      <c r="F161" s="74"/>
      <c r="G161" s="74"/>
      <c r="H161" s="74"/>
      <c r="I161" s="126"/>
      <c r="J161" s="75"/>
    </row>
    <row r="162" spans="1:10" x14ac:dyDescent="0.25">
      <c r="A162" s="114"/>
      <c r="B162" s="107" t="s">
        <v>278</v>
      </c>
      <c r="C162" s="74"/>
      <c r="D162" s="74"/>
      <c r="E162" s="74"/>
      <c r="F162" s="74"/>
      <c r="G162" s="74"/>
      <c r="H162" s="74"/>
      <c r="I162" s="126"/>
      <c r="J162" s="75"/>
    </row>
    <row r="163" spans="1:10" x14ac:dyDescent="0.25">
      <c r="A163" s="114"/>
      <c r="B163" s="107" t="s">
        <v>279</v>
      </c>
      <c r="C163" s="74"/>
      <c r="D163" s="74"/>
      <c r="E163" s="74"/>
      <c r="F163" s="74"/>
      <c r="G163" s="74"/>
      <c r="H163" s="74"/>
      <c r="I163" s="126"/>
      <c r="J163" s="75"/>
    </row>
    <row r="164" spans="1:10" x14ac:dyDescent="0.25">
      <c r="A164" s="114"/>
      <c r="B164" s="107" t="s">
        <v>123</v>
      </c>
      <c r="C164" s="74"/>
      <c r="D164" s="74"/>
      <c r="E164" s="74"/>
      <c r="F164" s="74"/>
      <c r="G164" s="74"/>
      <c r="H164" s="74"/>
      <c r="I164" s="126"/>
      <c r="J164" s="75"/>
    </row>
    <row r="165" spans="1:10" x14ac:dyDescent="0.25">
      <c r="A165" s="114"/>
      <c r="B165" s="107" t="s">
        <v>280</v>
      </c>
      <c r="C165" s="74"/>
      <c r="D165" s="74"/>
      <c r="E165" s="74"/>
      <c r="F165" s="74"/>
      <c r="G165" s="74"/>
      <c r="H165" s="74"/>
      <c r="I165" s="126"/>
      <c r="J165" s="75"/>
    </row>
    <row r="166" spans="1:10" x14ac:dyDescent="0.25">
      <c r="A166" s="114"/>
      <c r="B166" s="107" t="s">
        <v>281</v>
      </c>
      <c r="C166" s="74"/>
      <c r="D166" s="74"/>
      <c r="E166" s="74"/>
      <c r="F166" s="74"/>
      <c r="G166" s="74"/>
      <c r="H166" s="74"/>
      <c r="I166" s="126"/>
      <c r="J166" s="75"/>
    </row>
    <row r="167" spans="1:10" x14ac:dyDescent="0.25">
      <c r="A167" s="114"/>
      <c r="B167" s="107" t="s">
        <v>136</v>
      </c>
      <c r="C167" s="74"/>
      <c r="D167" s="74"/>
      <c r="E167" s="74"/>
      <c r="F167" s="74"/>
      <c r="G167" s="74"/>
      <c r="H167" s="74"/>
      <c r="I167" s="126"/>
      <c r="J167" s="75"/>
    </row>
    <row r="168" spans="1:10" x14ac:dyDescent="0.25">
      <c r="A168" s="114"/>
      <c r="B168" s="107" t="s">
        <v>282</v>
      </c>
      <c r="C168" s="74"/>
      <c r="D168" s="74"/>
      <c r="E168" s="74"/>
      <c r="F168" s="74"/>
      <c r="G168" s="74"/>
      <c r="H168" s="74"/>
      <c r="I168" s="126"/>
      <c r="J168" s="75"/>
    </row>
    <row r="169" spans="1:10" x14ac:dyDescent="0.25">
      <c r="A169" s="114"/>
      <c r="B169" s="107" t="s">
        <v>283</v>
      </c>
      <c r="C169" s="74"/>
      <c r="D169" s="74"/>
      <c r="E169" s="74"/>
      <c r="F169" s="74"/>
      <c r="G169" s="74"/>
      <c r="H169" s="74"/>
      <c r="I169" s="126"/>
      <c r="J169" s="75"/>
    </row>
    <row r="170" spans="1:10" x14ac:dyDescent="0.25">
      <c r="A170" s="114"/>
      <c r="B170" s="107" t="s">
        <v>137</v>
      </c>
      <c r="C170" s="74"/>
      <c r="D170" s="74"/>
      <c r="E170" s="74"/>
      <c r="F170" s="74"/>
      <c r="G170" s="74"/>
      <c r="H170" s="74"/>
      <c r="I170" s="126"/>
      <c r="J170" s="75"/>
    </row>
    <row r="171" spans="1:10" x14ac:dyDescent="0.25">
      <c r="A171" s="114"/>
      <c r="B171" s="107" t="s">
        <v>284</v>
      </c>
      <c r="C171" s="74"/>
      <c r="D171" s="74"/>
      <c r="E171" s="74"/>
      <c r="F171" s="74"/>
      <c r="G171" s="74"/>
      <c r="H171" s="74"/>
      <c r="I171" s="126"/>
      <c r="J171" s="75"/>
    </row>
    <row r="172" spans="1:10" x14ac:dyDescent="0.25">
      <c r="A172" s="114"/>
      <c r="B172" s="107"/>
      <c r="C172" s="74"/>
      <c r="D172" s="74"/>
      <c r="E172" s="74"/>
      <c r="F172" s="74"/>
      <c r="G172" s="74"/>
      <c r="H172" s="74"/>
      <c r="I172" s="126"/>
      <c r="J172" s="75"/>
    </row>
    <row r="173" spans="1:10" x14ac:dyDescent="0.25">
      <c r="A173" s="74"/>
      <c r="B173" s="107"/>
      <c r="C173" s="74"/>
      <c r="D173" s="74"/>
      <c r="E173" s="74"/>
      <c r="F173" s="74"/>
      <c r="G173" s="74"/>
      <c r="H173" s="74"/>
      <c r="I173" s="126"/>
      <c r="J173" s="75"/>
    </row>
    <row r="174" spans="1:10" ht="15.75" thickBot="1" x14ac:dyDescent="0.3">
      <c r="A174" s="74"/>
      <c r="B174" s="107"/>
      <c r="C174" s="74"/>
      <c r="D174" s="74"/>
      <c r="E174" s="74"/>
      <c r="F174" s="74"/>
      <c r="G174" s="74"/>
      <c r="H174" s="74"/>
      <c r="I174" s="126"/>
      <c r="J174" s="75"/>
    </row>
    <row r="175" spans="1:10" ht="15.75" thickTop="1" x14ac:dyDescent="0.25">
      <c r="A175" s="239" t="s">
        <v>285</v>
      </c>
      <c r="B175" s="239"/>
      <c r="C175" s="239"/>
      <c r="D175" s="239"/>
      <c r="E175" s="239"/>
      <c r="F175" s="239"/>
      <c r="G175" s="239"/>
      <c r="H175" s="239"/>
      <c r="I175" s="239"/>
      <c r="J175" s="241">
        <f>SUM(J24:J174)+J3</f>
        <v>-2000000</v>
      </c>
    </row>
    <row r="176" spans="1:10" ht="15.75" thickBot="1" x14ac:dyDescent="0.3">
      <c r="A176" s="240"/>
      <c r="B176" s="240"/>
      <c r="C176" s="240"/>
      <c r="D176" s="240"/>
      <c r="E176" s="240"/>
      <c r="F176" s="240"/>
      <c r="G176" s="240"/>
      <c r="H176" s="240"/>
      <c r="I176" s="240"/>
      <c r="J176" s="242"/>
    </row>
    <row r="177" ht="15.75" thickTop="1" x14ac:dyDescent="0.25"/>
    <row r="212" spans="1:10" x14ac:dyDescent="0.25">
      <c r="A212" s="243"/>
      <c r="B212" s="243"/>
      <c r="C212" s="243"/>
      <c r="D212" s="243"/>
      <c r="E212" s="243"/>
      <c r="F212" s="243"/>
      <c r="G212" s="243"/>
      <c r="H212" s="243"/>
      <c r="I212" s="243"/>
      <c r="J212" s="66"/>
    </row>
  </sheetData>
  <mergeCells count="11">
    <mergeCell ref="A14:A20"/>
    <mergeCell ref="J14:J20"/>
    <mergeCell ref="A175:I176"/>
    <mergeCell ref="J175:J176"/>
    <mergeCell ref="A212:I212"/>
    <mergeCell ref="A1:J1"/>
    <mergeCell ref="A6:A11"/>
    <mergeCell ref="J6:J11"/>
    <mergeCell ref="A12:A13"/>
    <mergeCell ref="B12:H12"/>
    <mergeCell ref="J12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2020_09_mód</vt:lpstr>
      <vt:lpstr>2020_05_mód</vt:lpstr>
      <vt:lpstr>2019_mód</vt:lpstr>
      <vt:lpstr>Munka1</vt:lpstr>
      <vt:lpstr>'2020_05_mód'!Nyomtatási_terület</vt:lpstr>
      <vt:lpstr>'2020_09_mód'!Nyomtatási_terület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2020-09-18T09:24:18Z</dcterms:modified>
</cp:coreProperties>
</file>